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SONA NATURAL DISCO D\GENERAL\TASAS\2023\Noviembre\Cambio 15 de Nov\"/>
    </mc:Choice>
  </mc:AlternateContent>
  <xr:revisionPtr revIDLastSave="0" documentId="8_{2F99DA79-0481-49A9-8751-E20D41C64DDF}" xr6:coauthVersionLast="47" xr6:coauthVersionMax="47" xr10:uidLastSave="{00000000-0000-0000-0000-000000000000}"/>
  <bookViews>
    <workbookView xWindow="-120" yWindow="-120" windowWidth="20730" windowHeight="11160" activeTab="1" xr2:uid="{EF96C821-3E06-463C-AA83-70699AFB03E3}"/>
  </bookViews>
  <sheets>
    <sheet name="Portada" sheetId="1" r:id="rId1"/>
    <sheet name="Simulador" sheetId="4" r:id="rId2"/>
    <sheet name="Funcionamiento" sheetId="2" r:id="rId3"/>
    <sheet name="Conoce VTU" sheetId="3" r:id="rId4"/>
    <sheet name="Tasas" sheetId="5" r:id="rId5"/>
    <sheet name="Lista productos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8" i="5" l="1"/>
  <c r="C10" i="4" l="1"/>
  <c r="C18" i="4"/>
  <c r="C1" i="4"/>
  <c r="Q24" i="5"/>
  <c r="R21" i="5"/>
  <c r="R20" i="5"/>
  <c r="R19" i="5"/>
  <c r="R13" i="5"/>
  <c r="R12" i="5"/>
  <c r="R11" i="5"/>
  <c r="R10" i="5"/>
  <c r="R9" i="5"/>
  <c r="R8" i="5"/>
  <c r="R7" i="5"/>
  <c r="R6" i="5"/>
  <c r="C15" i="4" l="1"/>
  <c r="C11" i="4"/>
  <c r="C16" i="4" l="1"/>
  <c r="C19" i="4" s="1"/>
  <c r="C12" i="4"/>
  <c r="C13" i="4" s="1"/>
  <c r="C17" i="4" l="1"/>
</calcChain>
</file>

<file path=xl/sharedStrings.xml><?xml version="1.0" encoding="utf-8"?>
<sst xmlns="http://schemas.openxmlformats.org/spreadsheetml/2006/main" count="113" uniqueCount="71">
  <si>
    <t>Cómo funciona esta herramienta</t>
  </si>
  <si>
    <t>VOLVER</t>
  </si>
  <si>
    <t>Selecciona el tipo de producto</t>
  </si>
  <si>
    <t>Se desplegará una ventana en la que debes seleccionar la red del producto correspondiente.</t>
  </si>
  <si>
    <t>Si aplica, selecciona el producto específico al que realizarás el cálculo.</t>
  </si>
  <si>
    <t>Diligencia las variables de entrada, las cuales identificarás con este color:</t>
  </si>
  <si>
    <t xml:space="preserve">Si visualizas el botón al lado derecho, da clic en "Realizar Cálculo". En dado caso que no aparezca puedes </t>
  </si>
  <si>
    <t>continuar con el paso siguiente.</t>
  </si>
  <si>
    <t>Diligencia la información solicitada</t>
  </si>
  <si>
    <t>Conoce el Valor Total Unificado (VTU)</t>
  </si>
  <si>
    <t>Qué es</t>
  </si>
  <si>
    <t xml:space="preserve">Un indicador que le permitirá a nuestros clientes: 
</t>
  </si>
  <si>
    <t>Conocer la estimación de los costos e ingresos asociados a la tenencia de productos del banco durante un plazo proyectado.</t>
  </si>
  <si>
    <t>Comparar de forma más estandarizada la oferta de las instituciones financieras.</t>
  </si>
  <si>
    <t>Cuál es la norma que lo soporta</t>
  </si>
  <si>
    <t>A partir del Decreto 1854 de 2015, que modifica el Decreto 2555 de 2010, basado en el principio de transparencia e información cierta, suficiente y oportuna por parte de las entidades vigiladas por la Superintendencia Financiera de Colombia.</t>
  </si>
  <si>
    <t>A quién se le debe informar</t>
  </si>
  <si>
    <t>A todo cliente potencial:</t>
  </si>
  <si>
    <t xml:space="preserve">Toda persona natural o jurídica que demuestre interés en la adquisición de un producto. </t>
  </si>
  <si>
    <t>Puede ser un cliente del banco que desea adquirir un producto nuevo.</t>
  </si>
  <si>
    <t>Cómo y cuándo se debe entregar la información</t>
  </si>
  <si>
    <t>Basta con que se comunique el cliente potencial  por cualquiera de nuestros canales disponibles para indicarle el VTU del producto en el que está interesado.</t>
  </si>
  <si>
    <t>Se debe entregar esta información independientemente a que haya o  no contratación del producto.</t>
  </si>
  <si>
    <t>Documento físico o información telefónica dependiendo el canal.</t>
  </si>
  <si>
    <t>Cómo se calcula y cuál es el resultado</t>
  </si>
  <si>
    <t xml:space="preserve">Es el resultado de la proyección de los ingresos y egresos mensuales del cliente potencial asociados al producto en el que está interesado. </t>
  </si>
  <si>
    <t>Cuáles son los productos a los cuales se les calcula el indicador</t>
  </si>
  <si>
    <t>Pasivos</t>
  </si>
  <si>
    <t>CDT</t>
  </si>
  <si>
    <t>Cuentas de ahorro</t>
  </si>
  <si>
    <t>Cuentas corrientes</t>
  </si>
  <si>
    <t>˃</t>
  </si>
  <si>
    <t>AFC</t>
  </si>
  <si>
    <t>Ahorro programado</t>
  </si>
  <si>
    <t>Cuenta de ahorros</t>
  </si>
  <si>
    <t>Cuenta de ahorros nomina</t>
  </si>
  <si>
    <t>Cuenta de ahorros infantil</t>
  </si>
  <si>
    <t>Cuenta de ahorros basica</t>
  </si>
  <si>
    <t>Itaú rentable</t>
  </si>
  <si>
    <t>CDT Virtual</t>
  </si>
  <si>
    <t>productos ahorro e inversión</t>
  </si>
  <si>
    <t>TASAS</t>
  </si>
  <si>
    <t>Itaú Rentable</t>
  </si>
  <si>
    <t>MONTO</t>
  </si>
  <si>
    <t>TASA</t>
  </si>
  <si>
    <t>Cuenta corriente</t>
  </si>
  <si>
    <t>Itau Rentable</t>
  </si>
  <si>
    <t xml:space="preserve"> </t>
  </si>
  <si>
    <t>Última actualización</t>
  </si>
  <si>
    <t>Simulador Cdt y  ahorro e inversión</t>
  </si>
  <si>
    <t>Cifras en Pesos</t>
  </si>
  <si>
    <t>Producto</t>
  </si>
  <si>
    <t>Monto depósito</t>
  </si>
  <si>
    <t>Días permanencia</t>
  </si>
  <si>
    <t>Tasa EA (Efectivo Anual)</t>
  </si>
  <si>
    <t>Tasa NMV (Nominal Mes Vencido)</t>
  </si>
  <si>
    <t>Tasa mensual</t>
  </si>
  <si>
    <t>Tasa diaria</t>
  </si>
  <si>
    <t>Intereses estimados</t>
  </si>
  <si>
    <t>Retención</t>
  </si>
  <si>
    <t>Intereses neto</t>
  </si>
  <si>
    <t>Cuota de manejo</t>
  </si>
  <si>
    <t>VTUP PESOS</t>
  </si>
  <si>
    <t>Importante</t>
  </si>
  <si>
    <t>˃  El cobro de la  cuota de manejo de los productos de: Cuenta de ahorros tradicional, nómina, basica, corriente e infantil  depende del modelo o convenio que se afilie el cliente</t>
  </si>
  <si>
    <r>
      <t xml:space="preserve">Este simulador es una herramienta que ofrece una </t>
    </r>
    <r>
      <rPr>
        <b/>
        <sz val="10"/>
        <color theme="1"/>
        <rFont val="Itau Display Pro"/>
        <family val="2"/>
      </rPr>
      <t>estimación</t>
    </r>
    <r>
      <rPr>
        <sz val="10"/>
        <color theme="1"/>
        <rFont val="Itau Display Pro"/>
        <family val="2"/>
      </rPr>
      <t xml:space="preserve"> de la liquidación de intereses según las caracteristicas del producto. 
</t>
    </r>
  </si>
  <si>
    <t>Campo diligenciable</t>
  </si>
  <si>
    <t>Seleccione producto</t>
  </si>
  <si>
    <t>˃La tasa se ajusta según comportamiento del mercado, lo invitamos a verificarla en el momento de la constitución.</t>
  </si>
  <si>
    <t>cuenta corriente</t>
  </si>
  <si>
    <t>CDT Tradicional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</si>
</sst>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 &quot;$&quot;* #,##0_ ;_ &quot;$&quot;* \-#,##0_ ;_ &quot;$&quot;* &quot;-&quot;??_ ;_ @_ "/>
    <numFmt numFmtId="165" formatCode="_(&quot;$&quot;* #,##0_);_(&quot;$&quot;* \(#,##0\);_(&quot;$&quot;* &quot;-&quot;??_);_(@_)"/>
    <numFmt numFmtId="166" formatCode="_(* #,##0_);_(* \(#,##0\);_(* &quot;-&quot;??_);_(@_)"/>
    <numFmt numFmtId="167" formatCode="00"/>
    <numFmt numFmtId="168" formatCode="&quot;$&quot;\ 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tau Display Pro"/>
      <family val="2"/>
    </font>
    <font>
      <sz val="10"/>
      <color theme="1"/>
      <name val="Itau Display Pro"/>
      <family val="2"/>
    </font>
    <font>
      <sz val="10"/>
      <color theme="0"/>
      <name val="Itau Display Pro"/>
      <family val="2"/>
    </font>
    <font>
      <b/>
      <sz val="10"/>
      <color theme="0"/>
      <name val="Itau Display Pro"/>
      <family val="2"/>
    </font>
    <font>
      <b/>
      <sz val="10"/>
      <color rgb="FFFF7800"/>
      <name val="Itau Display Pro"/>
      <family val="2"/>
    </font>
    <font>
      <b/>
      <sz val="11"/>
      <color rgb="FFFF7800"/>
      <name val="Itau Display Pro"/>
      <family val="2"/>
    </font>
    <font>
      <b/>
      <sz val="14"/>
      <color rgb="FFFF7800"/>
      <name val="Itau Display Pro"/>
      <family val="2"/>
    </font>
    <font>
      <b/>
      <sz val="16"/>
      <color rgb="FFFF7800"/>
      <name val="Itau Display Pro"/>
      <family val="2"/>
    </font>
    <font>
      <b/>
      <sz val="10"/>
      <color theme="1"/>
      <name val="Itau Display Pro"/>
      <family val="2"/>
    </font>
    <font>
      <b/>
      <sz val="11"/>
      <color theme="0"/>
      <name val="Itau Display Pro"/>
      <family val="2"/>
    </font>
    <font>
      <b/>
      <sz val="11"/>
      <color theme="1"/>
      <name val="Itau Display Pro"/>
      <family val="2"/>
    </font>
    <font>
      <b/>
      <sz val="12"/>
      <color rgb="FFFF7800"/>
      <name val="Calibri"/>
      <family val="2"/>
    </font>
    <font>
      <b/>
      <sz val="8"/>
      <color theme="0"/>
      <name val="Itau Display Pro"/>
      <family val="2"/>
    </font>
    <font>
      <sz val="8"/>
      <color theme="1"/>
      <name val="Itau Display Pro"/>
      <family val="2"/>
    </font>
    <font>
      <sz val="8"/>
      <name val="Itau Display Pro"/>
      <family val="2"/>
    </font>
    <font>
      <b/>
      <sz val="8"/>
      <name val="Itau Display Pro"/>
      <family val="2"/>
    </font>
    <font>
      <sz val="10"/>
      <color theme="0" tint="-0.34998626667073579"/>
      <name val="Itau Display Pro"/>
      <family val="2"/>
    </font>
    <font>
      <b/>
      <sz val="10"/>
      <color rgb="FFFF5900"/>
      <name val="Itau Display Pro"/>
      <family val="2"/>
    </font>
    <font>
      <sz val="10"/>
      <name val="Itau Display Pro"/>
      <family val="2"/>
    </font>
    <font>
      <b/>
      <sz val="10"/>
      <name val="Itau Display Pro"/>
      <family val="2"/>
    </font>
    <font>
      <b/>
      <sz val="10"/>
      <color indexed="32"/>
      <name val="Itau Display Pro"/>
      <family val="2"/>
    </font>
    <font>
      <sz val="10"/>
      <color indexed="32"/>
      <name val="Itau Display Pro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78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medium">
        <color theme="1"/>
      </top>
      <bottom style="thick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97">
    <xf numFmtId="0" fontId="0" fillId="0" borderId="0" xfId="0"/>
    <xf numFmtId="0" fontId="6" fillId="2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2" fillId="2" borderId="0" xfId="0" applyFont="1" applyFill="1" applyAlignment="1">
      <alignment horizontal="center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top"/>
    </xf>
    <xf numFmtId="0" fontId="16" fillId="3" borderId="0" xfId="0" applyFont="1" applyFill="1"/>
    <xf numFmtId="0" fontId="16" fillId="0" borderId="0" xfId="0" applyFont="1"/>
    <xf numFmtId="0" fontId="15" fillId="6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164" fontId="17" fillId="0" borderId="1" xfId="2" applyNumberFormat="1" applyFont="1" applyBorder="1"/>
    <xf numFmtId="10" fontId="17" fillId="0" borderId="9" xfId="3" applyNumberFormat="1" applyFont="1" applyBorder="1"/>
    <xf numFmtId="164" fontId="17" fillId="0" borderId="10" xfId="2" applyNumberFormat="1" applyFont="1" applyBorder="1"/>
    <xf numFmtId="164" fontId="17" fillId="0" borderId="11" xfId="2" applyNumberFormat="1" applyFont="1" applyBorder="1"/>
    <xf numFmtId="10" fontId="17" fillId="0" borderId="12" xfId="3" applyNumberFormat="1" applyFont="1" applyBorder="1"/>
    <xf numFmtId="165" fontId="17" fillId="0" borderId="3" xfId="2" applyNumberFormat="1" applyFont="1" applyBorder="1"/>
    <xf numFmtId="165" fontId="17" fillId="0" borderId="4" xfId="2" applyNumberFormat="1" applyFont="1" applyBorder="1"/>
    <xf numFmtId="10" fontId="16" fillId="0" borderId="1" xfId="3" applyNumberFormat="1" applyFont="1" applyBorder="1"/>
    <xf numFmtId="10" fontId="17" fillId="0" borderId="13" xfId="3" applyNumberFormat="1" applyFont="1" applyBorder="1"/>
    <xf numFmtId="164" fontId="17" fillId="0" borderId="14" xfId="2" applyNumberFormat="1" applyFont="1" applyBorder="1"/>
    <xf numFmtId="164" fontId="17" fillId="0" borderId="15" xfId="2" applyNumberFormat="1" applyFont="1" applyBorder="1"/>
    <xf numFmtId="10" fontId="17" fillId="0" borderId="16" xfId="3" applyNumberFormat="1" applyFont="1" applyBorder="1"/>
    <xf numFmtId="165" fontId="17" fillId="0" borderId="10" xfId="2" applyNumberFormat="1" applyFont="1" applyBorder="1"/>
    <xf numFmtId="165" fontId="17" fillId="0" borderId="11" xfId="2" applyNumberFormat="1" applyFont="1" applyBorder="1"/>
    <xf numFmtId="165" fontId="16" fillId="0" borderId="10" xfId="2" applyNumberFormat="1" applyFont="1" applyBorder="1"/>
    <xf numFmtId="165" fontId="16" fillId="0" borderId="11" xfId="2" applyNumberFormat="1" applyFont="1" applyBorder="1"/>
    <xf numFmtId="0" fontId="18" fillId="0" borderId="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165" fontId="16" fillId="0" borderId="14" xfId="2" applyNumberFormat="1" applyFont="1" applyBorder="1"/>
    <xf numFmtId="165" fontId="16" fillId="0" borderId="15" xfId="2" applyNumberFormat="1" applyFont="1" applyBorder="1"/>
    <xf numFmtId="166" fontId="17" fillId="3" borderId="21" xfId="1" applyNumberFormat="1" applyFont="1" applyFill="1" applyBorder="1" applyAlignment="1">
      <alignment horizontal="center" vertical="center"/>
    </xf>
    <xf numFmtId="166" fontId="17" fillId="3" borderId="0" xfId="1" applyNumberFormat="1" applyFont="1" applyFill="1" applyBorder="1" applyAlignment="1">
      <alignment horizontal="center" vertical="center"/>
    </xf>
    <xf numFmtId="164" fontId="17" fillId="0" borderId="19" xfId="2" applyNumberFormat="1" applyFont="1" applyBorder="1"/>
    <xf numFmtId="164" fontId="17" fillId="0" borderId="14" xfId="2" applyNumberFormat="1" applyFont="1" applyFill="1" applyBorder="1"/>
    <xf numFmtId="0" fontId="16" fillId="0" borderId="15" xfId="0" applyFont="1" applyBorder="1"/>
    <xf numFmtId="10" fontId="17" fillId="3" borderId="0" xfId="3" applyNumberFormat="1" applyFont="1" applyFill="1" applyBorder="1" applyAlignment="1">
      <alignment horizontal="center" vertical="center"/>
    </xf>
    <xf numFmtId="10" fontId="16" fillId="3" borderId="0" xfId="3" applyNumberFormat="1" applyFont="1" applyFill="1"/>
    <xf numFmtId="164" fontId="17" fillId="0" borderId="20" xfId="2" applyNumberFormat="1" applyFont="1" applyBorder="1"/>
    <xf numFmtId="166" fontId="17" fillId="0" borderId="21" xfId="1" applyNumberFormat="1" applyFont="1" applyFill="1" applyBorder="1" applyAlignment="1">
      <alignment horizontal="center" vertical="center"/>
    </xf>
    <xf numFmtId="0" fontId="7" fillId="3" borderId="0" xfId="5" applyFont="1" applyFill="1"/>
    <xf numFmtId="4" fontId="20" fillId="3" borderId="0" xfId="0" applyNumberFormat="1" applyFont="1" applyFill="1" applyAlignment="1">
      <alignment vertical="center"/>
    </xf>
    <xf numFmtId="0" fontId="4" fillId="3" borderId="0" xfId="5" applyFont="1" applyFill="1"/>
    <xf numFmtId="4" fontId="21" fillId="3" borderId="0" xfId="0" applyNumberFormat="1" applyFont="1" applyFill="1" applyAlignment="1">
      <alignment horizontal="left" vertical="center"/>
    </xf>
    <xf numFmtId="14" fontId="21" fillId="3" borderId="0" xfId="0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167" fontId="23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67" fontId="20" fillId="7" borderId="23" xfId="0" applyNumberFormat="1" applyFont="1" applyFill="1" applyBorder="1" applyAlignment="1">
      <alignment horizontal="left" vertical="center" indent="1"/>
    </xf>
    <xf numFmtId="1" fontId="6" fillId="6" borderId="24" xfId="0" applyNumberFormat="1" applyFont="1" applyFill="1" applyBorder="1" applyAlignment="1">
      <alignment horizontal="center" vertical="center"/>
    </xf>
    <xf numFmtId="167" fontId="20" fillId="7" borderId="25" xfId="0" applyNumberFormat="1" applyFont="1" applyFill="1" applyBorder="1" applyAlignment="1">
      <alignment horizontal="left" vertical="center" indent="1"/>
    </xf>
    <xf numFmtId="167" fontId="20" fillId="7" borderId="25" xfId="0" applyNumberFormat="1" applyFont="1" applyFill="1" applyBorder="1" applyAlignment="1">
      <alignment horizontal="left" vertical="center" wrapText="1" indent="1"/>
    </xf>
    <xf numFmtId="167" fontId="20" fillId="3" borderId="27" xfId="0" applyNumberFormat="1" applyFont="1" applyFill="1" applyBorder="1" applyAlignment="1">
      <alignment horizontal="right" vertical="center"/>
    </xf>
    <xf numFmtId="1" fontId="5" fillId="3" borderId="28" xfId="0" applyNumberFormat="1" applyFont="1" applyFill="1" applyBorder="1" applyAlignment="1">
      <alignment horizontal="center"/>
    </xf>
    <xf numFmtId="10" fontId="22" fillId="7" borderId="26" xfId="3" applyNumberFormat="1" applyFont="1" applyFill="1" applyBorder="1" applyAlignment="1" applyProtection="1">
      <alignment horizontal="center" vertical="center"/>
    </xf>
    <xf numFmtId="167" fontId="20" fillId="7" borderId="29" xfId="0" applyNumberFormat="1" applyFont="1" applyFill="1" applyBorder="1" applyAlignment="1">
      <alignment horizontal="left" vertical="center" wrapText="1" indent="1"/>
    </xf>
    <xf numFmtId="10" fontId="22" fillId="7" borderId="30" xfId="3" applyNumberFormat="1" applyFont="1" applyFill="1" applyBorder="1" applyAlignment="1" applyProtection="1">
      <alignment horizontal="center" vertical="center"/>
    </xf>
    <xf numFmtId="168" fontId="6" fillId="8" borderId="26" xfId="2" applyNumberFormat="1" applyFont="1" applyFill="1" applyBorder="1" applyAlignment="1" applyProtection="1">
      <alignment horizontal="center" vertical="center"/>
      <protection locked="0"/>
    </xf>
    <xf numFmtId="1" fontId="6" fillId="8" borderId="26" xfId="0" applyNumberFormat="1" applyFont="1" applyFill="1" applyBorder="1" applyAlignment="1" applyProtection="1">
      <alignment horizontal="center" vertical="center"/>
      <protection locked="0"/>
    </xf>
    <xf numFmtId="167" fontId="22" fillId="9" borderId="31" xfId="0" applyNumberFormat="1" applyFont="1" applyFill="1" applyBorder="1" applyAlignment="1">
      <alignment horizontal="left" vertical="center" wrapText="1" indent="1"/>
    </xf>
    <xf numFmtId="164" fontId="22" fillId="9" borderId="32" xfId="2" applyNumberFormat="1" applyFont="1" applyFill="1" applyBorder="1" applyAlignment="1" applyProtection="1">
      <alignment horizontal="left" vertical="center"/>
    </xf>
    <xf numFmtId="167" fontId="22" fillId="9" borderId="27" xfId="0" applyNumberFormat="1" applyFont="1" applyFill="1" applyBorder="1" applyAlignment="1">
      <alignment horizontal="left" vertical="center" indent="1"/>
    </xf>
    <xf numFmtId="164" fontId="22" fillId="9" borderId="28" xfId="2" applyNumberFormat="1" applyFont="1" applyFill="1" applyBorder="1" applyAlignment="1" applyProtection="1">
      <alignment horizontal="left" vertical="center"/>
    </xf>
    <xf numFmtId="44" fontId="22" fillId="9" borderId="27" xfId="2" applyFont="1" applyFill="1" applyBorder="1" applyAlignment="1" applyProtection="1">
      <alignment horizontal="left" vertical="center" wrapText="1" indent="1"/>
    </xf>
    <xf numFmtId="167" fontId="22" fillId="9" borderId="33" xfId="0" applyNumberFormat="1" applyFont="1" applyFill="1" applyBorder="1" applyAlignment="1">
      <alignment horizontal="left" vertical="center" wrapText="1" indent="1"/>
    </xf>
    <xf numFmtId="164" fontId="22" fillId="9" borderId="34" xfId="2" applyNumberFormat="1" applyFont="1" applyFill="1" applyBorder="1" applyAlignment="1" applyProtection="1">
      <alignment horizontal="left" vertical="center"/>
    </xf>
    <xf numFmtId="10" fontId="0" fillId="0" borderId="35" xfId="0" applyNumberFormat="1" applyBorder="1" applyAlignment="1">
      <alignment horizontal="center" vertical="center"/>
    </xf>
    <xf numFmtId="10" fontId="25" fillId="0" borderId="35" xfId="3" applyNumberFormat="1" applyFont="1" applyFill="1" applyBorder="1" applyAlignment="1">
      <alignment horizontal="center" vertical="center"/>
    </xf>
    <xf numFmtId="10" fontId="4" fillId="3" borderId="0" xfId="3" applyNumberFormat="1" applyFont="1" applyFill="1" applyAlignment="1">
      <alignment horizontal="center" vertical="top" wrapText="1"/>
    </xf>
    <xf numFmtId="0" fontId="19" fillId="3" borderId="0" xfId="0" applyFont="1" applyFill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wrapText="1"/>
    </xf>
    <xf numFmtId="0" fontId="15" fillId="6" borderId="3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6" borderId="2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</cellXfs>
  <cellStyles count="6">
    <cellStyle name="Millares" xfId="1" builtinId="3"/>
    <cellStyle name="Moneda" xfId="2" builtinId="4"/>
    <cellStyle name="Normal" xfId="0" builtinId="0"/>
    <cellStyle name="Normal 2" xfId="5" xr:uid="{E5CCEAA5-29F2-40CA-9234-2B3BC4ACF32E}"/>
    <cellStyle name="Normal 3 2" xfId="4" xr:uid="{1D9A64FA-C7F1-4ACE-A5F7-BAE42D0AD366}"/>
    <cellStyle name="Porcentaje" xfId="3" builtinId="5"/>
  </cellStyles>
  <dxfs count="0"/>
  <tableStyles count="0" defaultTableStyle="TableStyleMedium2" defaultPivotStyle="PivotStyleLight16"/>
  <colors>
    <mruColors>
      <color rgb="FFFF7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uncionamiento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'Conoce VTU'!A1"/><Relationship Id="rId4" Type="http://schemas.openxmlformats.org/officeDocument/2006/relationships/hyperlink" Target="#Simulado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9</xdr:col>
      <xdr:colOff>19051</xdr:colOff>
      <xdr:row>4</xdr:row>
      <xdr:rowOff>152287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D386D-A0C3-4723-A45A-45CEE80C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"/>
          <a:ext cx="687705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4</xdr:row>
      <xdr:rowOff>152399</xdr:rowOff>
    </xdr:from>
    <xdr:to>
      <xdr:col>9</xdr:col>
      <xdr:colOff>0</xdr:colOff>
      <xdr:row>25</xdr:row>
      <xdr:rowOff>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4505D-DBFB-2F42-8782-B054D2AF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2" y="914399"/>
          <a:ext cx="6847418" cy="3851672"/>
        </a:xfrm>
        <a:prstGeom prst="rect">
          <a:avLst/>
        </a:prstGeom>
      </xdr:spPr>
    </xdr:pic>
    <xdr:clientData/>
  </xdr:twoCellAnchor>
  <xdr:twoCellAnchor>
    <xdr:from>
      <xdr:col>5</xdr:col>
      <xdr:colOff>485775</xdr:colOff>
      <xdr:row>8</xdr:row>
      <xdr:rowOff>76200</xdr:rowOff>
    </xdr:from>
    <xdr:to>
      <xdr:col>8</xdr:col>
      <xdr:colOff>571500</xdr:colOff>
      <xdr:row>10</xdr:row>
      <xdr:rowOff>95250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B0C1C-99CA-4A17-A69D-F1E6BD75204B}"/>
            </a:ext>
          </a:extLst>
        </xdr:cNvPr>
        <xdr:cNvSpPr/>
      </xdr:nvSpPr>
      <xdr:spPr>
        <a:xfrm>
          <a:off x="4295775" y="16002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CÓMO FUNCIONA EL SIMULADOR</a:t>
          </a:r>
        </a:p>
      </xdr:txBody>
    </xdr:sp>
    <xdr:clientData/>
  </xdr:twoCellAnchor>
  <xdr:twoCellAnchor>
    <xdr:from>
      <xdr:col>5</xdr:col>
      <xdr:colOff>485775</xdr:colOff>
      <xdr:row>15</xdr:row>
      <xdr:rowOff>76200</xdr:rowOff>
    </xdr:from>
    <xdr:to>
      <xdr:col>8</xdr:col>
      <xdr:colOff>571500</xdr:colOff>
      <xdr:row>17</xdr:row>
      <xdr:rowOff>95250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E28E-38C1-45BA-AFD8-EEADBDD973EA}"/>
            </a:ext>
          </a:extLst>
        </xdr:cNvPr>
        <xdr:cNvSpPr/>
      </xdr:nvSpPr>
      <xdr:spPr>
        <a:xfrm>
          <a:off x="4295775" y="29337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EMPIEZA A  SIMULAR</a:t>
          </a:r>
        </a:p>
      </xdr:txBody>
    </xdr:sp>
    <xdr:clientData/>
  </xdr:twoCellAnchor>
  <xdr:twoCellAnchor>
    <xdr:from>
      <xdr:col>5</xdr:col>
      <xdr:colOff>485775</xdr:colOff>
      <xdr:row>11</xdr:row>
      <xdr:rowOff>171450</xdr:rowOff>
    </xdr:from>
    <xdr:to>
      <xdr:col>8</xdr:col>
      <xdr:colOff>571500</xdr:colOff>
      <xdr:row>14</xdr:row>
      <xdr:rowOff>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6F24A6-F07F-4E4E-A9E3-0DE8CB82C36A}"/>
            </a:ext>
          </a:extLst>
        </xdr:cNvPr>
        <xdr:cNvSpPr/>
      </xdr:nvSpPr>
      <xdr:spPr>
        <a:xfrm>
          <a:off x="4295775" y="226695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 b="1">
              <a:latin typeface="Itau Display Pro" panose="020B0503020204020204" pitchFamily="34" charset="0"/>
              <a:cs typeface="Itau Display Pro" panose="020B0503020204020204" pitchFamily="34" charset="0"/>
            </a:rPr>
            <a:t>CONOCE</a:t>
          </a:r>
          <a:r>
            <a:rPr lang="es-CO" sz="1100" b="1" baseline="0">
              <a:latin typeface="Itau Display Pro" panose="020B0503020204020204" pitchFamily="34" charset="0"/>
              <a:cs typeface="Itau Display Pro" panose="020B0503020204020204" pitchFamily="34" charset="0"/>
            </a:rPr>
            <a:t> EL VTU</a:t>
          </a:r>
          <a:endParaRPr lang="es-CO" sz="1100" b="1">
            <a:latin typeface="Itau Display Pro" panose="020B0503020204020204" pitchFamily="34" charset="0"/>
            <a:cs typeface="Itau Display Pro" panose="020B0503020204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247650</xdr:rowOff>
    </xdr:from>
    <xdr:to>
      <xdr:col>7</xdr:col>
      <xdr:colOff>539099</xdr:colOff>
      <xdr:row>2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56FBD7-A67C-4A2D-9EDA-8E9CB24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47650"/>
          <a:ext cx="405749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19050</xdr:rowOff>
    </xdr:from>
    <xdr:to>
      <xdr:col>5</xdr:col>
      <xdr:colOff>453278</xdr:colOff>
      <xdr:row>3</xdr:row>
      <xdr:rowOff>269436</xdr:rowOff>
    </xdr:to>
    <xdr:pic>
      <xdr:nvPicPr>
        <xdr:cNvPr id="3" name="13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28A0AC-BDA8-4B35-8248-7FBD1F10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8425" y="571500"/>
          <a:ext cx="348503" cy="498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</xdr:colOff>
      <xdr:row>1</xdr:row>
      <xdr:rowOff>38100</xdr:rowOff>
    </xdr:from>
    <xdr:to>
      <xdr:col>11</xdr:col>
      <xdr:colOff>470295</xdr:colOff>
      <xdr:row>2</xdr:row>
      <xdr:rowOff>161925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38BAEE-461E-45BE-8A08-FC0B2561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22860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  <xdr:twoCellAnchor editAs="oneCell">
    <xdr:from>
      <xdr:col>13</xdr:col>
      <xdr:colOff>466724</xdr:colOff>
      <xdr:row>0</xdr:row>
      <xdr:rowOff>161925</xdr:rowOff>
    </xdr:from>
    <xdr:to>
      <xdr:col>14</xdr:col>
      <xdr:colOff>152399</xdr:colOff>
      <xdr:row>2</xdr:row>
      <xdr:rowOff>142875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7947C43B-48C3-4BFD-8DA7-09354220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19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1</xdr:row>
      <xdr:rowOff>0</xdr:rowOff>
    </xdr:from>
    <xdr:to>
      <xdr:col>17</xdr:col>
      <xdr:colOff>542925</xdr:colOff>
      <xdr:row>2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D6D63161-96B2-492B-9ECF-906788B3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95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1</xdr:row>
      <xdr:rowOff>228600</xdr:rowOff>
    </xdr:from>
    <xdr:to>
      <xdr:col>15</xdr:col>
      <xdr:colOff>470295</xdr:colOff>
      <xdr:row>3</xdr:row>
      <xdr:rowOff>142875</xdr:rowOff>
    </xdr:to>
    <xdr:pic>
      <xdr:nvPicPr>
        <xdr:cNvPr id="3" name="1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7EC9E-7EC5-42E6-B358-C02C4F2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6525" y="43815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%20NATURAL%20DISCO%20D/GENERAL/TASAS/2023/Marzo/Cambio%20semana%2021032023/VTUP-PASIVOS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Funcionamiento"/>
      <sheetName val="VTU"/>
      <sheetName val="Simulador"/>
      <sheetName val="Tasas"/>
      <sheetName val="listas."/>
    </sheetNames>
    <sheetDataSet>
      <sheetData sheetId="0"/>
      <sheetData sheetId="1"/>
      <sheetData sheetId="2"/>
      <sheetData sheetId="3"/>
      <sheetData sheetId="4"/>
      <sheetData sheetId="5">
        <row r="30">
          <cell r="C30" t="str">
            <v>IS Cuenta basica</v>
          </cell>
          <cell r="D30" t="str">
            <v>IS</v>
          </cell>
          <cell r="E30" t="str">
            <v>Personal Bank Principal</v>
          </cell>
          <cell r="F30" t="str">
            <v>Personal Bank No Principal</v>
          </cell>
          <cell r="G30" t="str">
            <v>Private Titular</v>
          </cell>
          <cell r="H30" t="str">
            <v>Private No titular</v>
          </cell>
          <cell r="I30" t="str">
            <v>Convenio principal</v>
          </cell>
        </row>
        <row r="31">
          <cell r="C31" t="str">
            <v>Ilimitados</v>
          </cell>
          <cell r="D31" t="str">
            <v>Ilimitados</v>
          </cell>
          <cell r="E31" t="str">
            <v>Ilimitados</v>
          </cell>
          <cell r="F31" t="str">
            <v>Ilimitados</v>
          </cell>
          <cell r="G31" t="str">
            <v>Ilimitados</v>
          </cell>
          <cell r="H31" t="str">
            <v>Ilimitados</v>
          </cell>
          <cell r="I31" t="str">
            <v>Ilimitados</v>
          </cell>
        </row>
        <row r="32">
          <cell r="C32">
            <v>2</v>
          </cell>
          <cell r="D32">
            <v>2</v>
          </cell>
          <cell r="E32">
            <v>4</v>
          </cell>
          <cell r="F32">
            <v>8</v>
          </cell>
          <cell r="G32">
            <v>12</v>
          </cell>
          <cell r="H32">
            <v>12</v>
          </cell>
          <cell r="I32">
            <v>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2</v>
          </cell>
          <cell r="H33">
            <v>2</v>
          </cell>
          <cell r="I33">
            <v>1</v>
          </cell>
        </row>
        <row r="34">
          <cell r="C34">
            <v>2</v>
          </cell>
          <cell r="D34" t="str">
            <v>Ilimitados</v>
          </cell>
          <cell r="E34" t="str">
            <v>Ilimitados</v>
          </cell>
          <cell r="F34" t="str">
            <v>Ilimitados</v>
          </cell>
          <cell r="G34" t="str">
            <v>Ilimitados</v>
          </cell>
          <cell r="H34" t="str">
            <v>Ilimitados</v>
          </cell>
          <cell r="I34" t="str">
            <v>Ilimitados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2</v>
          </cell>
          <cell r="G35">
            <v>4</v>
          </cell>
          <cell r="H35">
            <v>4</v>
          </cell>
          <cell r="I35">
            <v>1</v>
          </cell>
        </row>
        <row r="36">
          <cell r="C36">
            <v>1</v>
          </cell>
          <cell r="D36">
            <v>1</v>
          </cell>
          <cell r="E36" t="str">
            <v>Ilimitados</v>
          </cell>
          <cell r="F36" t="str">
            <v>Ilimitados</v>
          </cell>
          <cell r="G36" t="str">
            <v>Ilimitados</v>
          </cell>
          <cell r="H36" t="str">
            <v>Ilimitados</v>
          </cell>
          <cell r="I36" t="str">
            <v>Ilimitados</v>
          </cell>
        </row>
        <row r="37">
          <cell r="C37">
            <v>7900</v>
          </cell>
          <cell r="D37">
            <v>13350</v>
          </cell>
          <cell r="E37">
            <v>15350</v>
          </cell>
          <cell r="F37">
            <v>0</v>
          </cell>
          <cell r="G37">
            <v>43650</v>
          </cell>
          <cell r="H37">
            <v>21900</v>
          </cell>
          <cell r="I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1BBA-544B-4693-A65F-EBADACD77709}">
  <dimension ref="A1:A4"/>
  <sheetViews>
    <sheetView showRowColHeaders="0" workbookViewId="0">
      <selection activeCell="N14" sqref="N14"/>
    </sheetView>
  </sheetViews>
  <sheetFormatPr baseColWidth="10" defaultRowHeight="15" x14ac:dyDescent="0.25"/>
  <cols>
    <col min="1" max="16384" width="11.42578125" style="3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9D60D-9F98-41B2-A792-0D5BADC2C2C5}">
  <dimension ref="A1:M23"/>
  <sheetViews>
    <sheetView tabSelected="1" workbookViewId="0">
      <selection activeCell="E10" sqref="E10"/>
    </sheetView>
  </sheetViews>
  <sheetFormatPr baseColWidth="10" defaultColWidth="11.42578125" defaultRowHeight="14.25" x14ac:dyDescent="0.25"/>
  <cols>
    <col min="1" max="1" width="5" style="54" customWidth="1"/>
    <col min="2" max="2" width="39" style="54" customWidth="1"/>
    <col min="3" max="3" width="28.28515625" style="57" customWidth="1"/>
    <col min="4" max="16384" width="11.42578125" style="54"/>
  </cols>
  <sheetData>
    <row r="1" spans="1:13" ht="23.25" customHeight="1" x14ac:dyDescent="0.25">
      <c r="A1" s="54" t="s">
        <v>47</v>
      </c>
      <c r="B1" s="55" t="s">
        <v>48</v>
      </c>
      <c r="C1" s="56">
        <f ca="1">+TODAY()</f>
        <v>45247</v>
      </c>
    </row>
    <row r="2" spans="1:13" ht="20.25" customHeight="1" x14ac:dyDescent="0.25">
      <c r="B2" s="53" t="s">
        <v>49</v>
      </c>
    </row>
    <row r="3" spans="1:13" ht="19.5" customHeight="1" x14ac:dyDescent="0.25">
      <c r="B3" s="53" t="s">
        <v>50</v>
      </c>
    </row>
    <row r="4" spans="1:13" ht="39" customHeight="1" x14ac:dyDescent="0.25">
      <c r="B4" s="84" t="s">
        <v>65</v>
      </c>
      <c r="C4" s="84"/>
      <c r="F4" s="4" t="s">
        <v>1</v>
      </c>
    </row>
    <row r="5" spans="1:13" ht="8.25" customHeight="1" thickBot="1" x14ac:dyDescent="0.3"/>
    <row r="6" spans="1:13" ht="21.75" customHeight="1" thickBot="1" x14ac:dyDescent="0.3">
      <c r="B6" s="62" t="s">
        <v>51</v>
      </c>
      <c r="C6" s="63"/>
      <c r="D6" s="54" t="s">
        <v>67</v>
      </c>
    </row>
    <row r="7" spans="1:13" ht="15.75" thickTop="1" thickBot="1" x14ac:dyDescent="0.3">
      <c r="B7" s="64" t="s">
        <v>52</v>
      </c>
      <c r="C7" s="71">
        <v>600000000</v>
      </c>
      <c r="D7" s="54" t="s">
        <v>66</v>
      </c>
    </row>
    <row r="8" spans="1:13" ht="18" customHeight="1" thickTop="1" thickBot="1" x14ac:dyDescent="0.3">
      <c r="B8" s="65" t="s">
        <v>53</v>
      </c>
      <c r="C8" s="72">
        <v>90</v>
      </c>
      <c r="D8" s="54" t="s">
        <v>66</v>
      </c>
    </row>
    <row r="9" spans="1:13" ht="12.75" customHeight="1" thickBot="1" x14ac:dyDescent="0.3">
      <c r="B9" s="66"/>
      <c r="C9" s="67"/>
    </row>
    <row r="10" spans="1:13" ht="27" customHeight="1" thickTop="1" thickBot="1" x14ac:dyDescent="0.3">
      <c r="B10" s="65" t="s">
        <v>54</v>
      </c>
      <c r="C10" s="68">
        <f>IF(OR(C6="Cuenta de ahorros Nomina",C6="Cuenta de ahorros Basica",C6="Cuenta de ahorros infantil",C6="Cuenta de ahorros"),VLOOKUP(C7,Tasas!J6:L7,3,TRUE),IF(C6="cuenta corriente",0%,IF(C6="AFC",VLOOKUP(C7,Tasas!$P$18:$R$21,3,TRUE),IF(C6="Itaú Rentable",VLOOKUP(C7,Tasas!$P$6:$R$13,3,TRUE),IF(C6="Ahorro Programado",VLOOKUP(C7,Tasas!$F$6:$H$7,3,TRUE),IF(C6="cdt",IFERROR(VLOOKUP(C7,Tasas!$F$14:$M$18,HLOOKUP(C8,Tasas!$H$13:$M$19,7,TRUE),TRUE),0.01%),IF(C6="cdt VIRTUAL",IFERROR(VLOOKUP(C7,Tasas!$F$24:$N$27,HLOOKUP(C8,Tasas!$H$23:$N$28,6,TRUE),TRUE),0.01%),0.01%)))))))</f>
        <v>1E-4</v>
      </c>
      <c r="F10" s="82"/>
      <c r="G10" s="82"/>
      <c r="H10" s="82"/>
      <c r="I10" s="82"/>
      <c r="J10" s="82"/>
      <c r="K10" s="82"/>
      <c r="L10" s="82"/>
      <c r="M10" s="82"/>
    </row>
    <row r="11" spans="1:13" ht="23.25" customHeight="1" thickTop="1" thickBot="1" x14ac:dyDescent="0.3">
      <c r="B11" s="65" t="s">
        <v>55</v>
      </c>
      <c r="C11" s="68">
        <f>((1+C10)^(1/12)-1)*12</f>
        <v>9.9995416960041439E-5</v>
      </c>
      <c r="F11" s="82"/>
      <c r="G11" s="82"/>
      <c r="H11" s="82"/>
      <c r="I11" s="82"/>
      <c r="J11" s="82"/>
      <c r="K11" s="82"/>
      <c r="L11" s="82"/>
      <c r="M11" s="82"/>
    </row>
    <row r="12" spans="1:13" ht="23.25" customHeight="1" thickTop="1" thickBot="1" x14ac:dyDescent="0.3">
      <c r="B12" s="65" t="s">
        <v>56</v>
      </c>
      <c r="C12" s="68">
        <f>C11/12</f>
        <v>8.3329514133367866E-6</v>
      </c>
      <c r="F12" s="82"/>
      <c r="G12" s="82"/>
      <c r="H12" s="82"/>
      <c r="I12" s="82"/>
      <c r="J12" s="82"/>
      <c r="K12" s="82"/>
      <c r="L12" s="82"/>
      <c r="M12" s="82"/>
    </row>
    <row r="13" spans="1:13" ht="23.25" customHeight="1" thickTop="1" thickBot="1" x14ac:dyDescent="0.3">
      <c r="B13" s="69" t="s">
        <v>57</v>
      </c>
      <c r="C13" s="70">
        <f>+C12/30</f>
        <v>2.7776504711122624E-7</v>
      </c>
      <c r="F13" s="82"/>
      <c r="G13" s="82"/>
      <c r="H13" s="82"/>
      <c r="I13" s="82"/>
      <c r="J13" s="82"/>
      <c r="K13" s="82"/>
      <c r="L13" s="82"/>
      <c r="M13" s="82"/>
    </row>
    <row r="14" spans="1:13" s="61" customFormat="1" ht="9.75" customHeight="1" thickBot="1" x14ac:dyDescent="0.3">
      <c r="A14" s="58"/>
      <c r="B14" s="59"/>
      <c r="C14" s="60"/>
      <c r="F14" s="82"/>
      <c r="G14" s="82"/>
      <c r="H14" s="82"/>
      <c r="I14" s="82"/>
      <c r="J14" s="82"/>
      <c r="K14" s="82"/>
      <c r="L14" s="82"/>
      <c r="M14" s="82"/>
    </row>
    <row r="15" spans="1:13" s="61" customFormat="1" x14ac:dyDescent="0.25">
      <c r="A15" s="58"/>
      <c r="B15" s="73" t="s">
        <v>58</v>
      </c>
      <c r="C15" s="74">
        <f>FV(NOMINAL(C10,IF(C6="cdt",360,365))/IF(C6="cdt",360,365),C8,,-C7)-C7</f>
        <v>14793.963257312775</v>
      </c>
      <c r="F15" s="82"/>
      <c r="G15" s="82"/>
      <c r="H15" s="82"/>
      <c r="I15" s="82"/>
      <c r="J15" s="82"/>
      <c r="K15" s="82"/>
      <c r="L15" s="82"/>
      <c r="M15" s="82"/>
    </row>
    <row r="16" spans="1:13" s="61" customFormat="1" x14ac:dyDescent="0.25">
      <c r="A16" s="58"/>
      <c r="B16" s="75" t="s">
        <v>59</v>
      </c>
      <c r="C16" s="76">
        <f>IF(C6="CDT",C15*4%,IF(C6&lt;&gt;"CDT",IF(C15&gt;2100,C15*7%,"0"),C15*7%))</f>
        <v>1035.5774280118944</v>
      </c>
      <c r="F16" s="82"/>
      <c r="G16" s="82"/>
      <c r="H16" s="82"/>
      <c r="I16" s="82"/>
      <c r="J16" s="82"/>
      <c r="K16" s="82"/>
      <c r="L16" s="82"/>
      <c r="M16" s="82"/>
    </row>
    <row r="17" spans="1:13" s="61" customFormat="1" x14ac:dyDescent="0.25">
      <c r="A17" s="58"/>
      <c r="B17" s="77" t="s">
        <v>60</v>
      </c>
      <c r="C17" s="76">
        <f>C15-C16</f>
        <v>13758.38582930088</v>
      </c>
      <c r="F17" s="82"/>
      <c r="G17" s="82"/>
      <c r="H17" s="82"/>
      <c r="I17" s="82"/>
      <c r="J17" s="82"/>
      <c r="K17" s="82"/>
      <c r="L17" s="82"/>
      <c r="M17" s="82"/>
    </row>
    <row r="18" spans="1:13" x14ac:dyDescent="0.25">
      <c r="B18" s="77" t="s">
        <v>61</v>
      </c>
      <c r="C18" s="76">
        <f>IF(C6=1,HLOOKUP(#REF!,[1]listas.!C30:I37,8,[1]listas.!A2),0)</f>
        <v>0</v>
      </c>
    </row>
    <row r="19" spans="1:13" ht="15" thickBot="1" x14ac:dyDescent="0.3">
      <c r="B19" s="78" t="s">
        <v>62</v>
      </c>
      <c r="C19" s="79">
        <f>+C15-C16-C18</f>
        <v>13758.38582930088</v>
      </c>
    </row>
    <row r="20" spans="1:13" x14ac:dyDescent="0.25">
      <c r="B20" s="52" t="s">
        <v>63</v>
      </c>
    </row>
    <row r="21" spans="1:13" ht="42.75" customHeight="1" x14ac:dyDescent="0.25">
      <c r="B21" s="83" t="s">
        <v>64</v>
      </c>
      <c r="C21" s="83"/>
    </row>
    <row r="22" spans="1:13" ht="42.75" customHeight="1" x14ac:dyDescent="0.25">
      <c r="B22" s="83" t="s">
        <v>68</v>
      </c>
      <c r="C22" s="83"/>
    </row>
    <row r="23" spans="1:13" ht="40.5" customHeight="1" x14ac:dyDescent="0.25"/>
  </sheetData>
  <mergeCells count="4">
    <mergeCell ref="F10:M17"/>
    <mergeCell ref="B21:C21"/>
    <mergeCell ref="B4:C4"/>
    <mergeCell ref="B22:C2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5BD695-2C24-4F6E-A548-BB7F73DE5998}">
          <x14:formula1>
            <xm:f>'Lista productos'!$C$4:$C$14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EDAE-68B5-4C64-8FB4-2496DC8EE1A7}">
  <dimension ref="B2:L15"/>
  <sheetViews>
    <sheetView workbookViewId="0"/>
  </sheetViews>
  <sheetFormatPr baseColWidth="10" defaultRowHeight="15" x14ac:dyDescent="0.25"/>
  <cols>
    <col min="1" max="1" width="3.42578125" style="3" customWidth="1"/>
    <col min="2" max="2" width="4.7109375" style="3" customWidth="1"/>
    <col min="3" max="3" width="4.28515625" style="3" customWidth="1"/>
    <col min="4" max="16384" width="11.42578125" style="3"/>
  </cols>
  <sheetData>
    <row r="2" spans="2:12" ht="21.75" x14ac:dyDescent="0.35">
      <c r="B2" s="2"/>
      <c r="D2" s="7" t="s">
        <v>0</v>
      </c>
      <c r="E2" s="2"/>
      <c r="F2" s="2"/>
      <c r="G2" s="2"/>
      <c r="H2" s="2"/>
      <c r="I2" s="2"/>
      <c r="J2" s="2"/>
      <c r="K2" s="2"/>
      <c r="L2" s="2"/>
    </row>
    <row r="3" spans="2:12" x14ac:dyDescent="0.25">
      <c r="B3" s="2"/>
      <c r="C3" s="2"/>
      <c r="D3" s="2"/>
      <c r="E3" s="2"/>
      <c r="F3" s="2"/>
      <c r="G3" s="2"/>
      <c r="H3" s="2"/>
      <c r="I3" s="2"/>
      <c r="K3" s="2"/>
    </row>
    <row r="4" spans="2:12" x14ac:dyDescent="0.25">
      <c r="B4" s="1">
        <v>1</v>
      </c>
      <c r="D4" s="2" t="s">
        <v>2</v>
      </c>
      <c r="E4" s="2"/>
      <c r="F4" s="2"/>
      <c r="G4" s="2"/>
      <c r="H4" s="2"/>
      <c r="I4" s="2"/>
      <c r="J4" s="2"/>
      <c r="K4" s="2"/>
      <c r="L4" s="4" t="s">
        <v>1</v>
      </c>
    </row>
    <row r="5" spans="2:12" x14ac:dyDescent="0.25">
      <c r="B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25">
      <c r="B6" s="1">
        <v>2</v>
      </c>
      <c r="D6" s="2" t="s">
        <v>3</v>
      </c>
      <c r="E6" s="2"/>
      <c r="F6" s="2"/>
      <c r="G6" s="2"/>
      <c r="H6" s="2"/>
      <c r="I6" s="2"/>
      <c r="J6" s="2"/>
      <c r="K6" s="2"/>
      <c r="L6" s="2"/>
    </row>
    <row r="7" spans="2:12" x14ac:dyDescent="0.25">
      <c r="B7" s="2"/>
      <c r="D7" s="2"/>
      <c r="E7" s="2"/>
      <c r="F7" s="2"/>
      <c r="G7" s="2"/>
      <c r="H7" s="2"/>
      <c r="I7" s="2"/>
      <c r="J7" s="2"/>
      <c r="K7" s="2"/>
      <c r="L7" s="2"/>
    </row>
    <row r="8" spans="2:12" x14ac:dyDescent="0.25">
      <c r="B8" s="1">
        <v>3</v>
      </c>
      <c r="D8" s="2" t="s">
        <v>4</v>
      </c>
      <c r="E8" s="2"/>
      <c r="F8" s="2"/>
      <c r="G8" s="2"/>
      <c r="H8" s="2"/>
      <c r="I8" s="2"/>
      <c r="J8" s="2"/>
      <c r="K8" s="2"/>
    </row>
    <row r="9" spans="2:12" x14ac:dyDescent="0.25">
      <c r="B9" s="2"/>
      <c r="D9" s="2"/>
      <c r="E9" s="2"/>
      <c r="F9" s="2"/>
      <c r="G9" s="2"/>
      <c r="H9" s="2"/>
      <c r="I9" s="2"/>
      <c r="J9" s="2"/>
      <c r="K9" s="2"/>
      <c r="L9" s="2"/>
    </row>
    <row r="10" spans="2:12" x14ac:dyDescent="0.25">
      <c r="B10" s="1">
        <v>4</v>
      </c>
      <c r="D10" s="2" t="s">
        <v>5</v>
      </c>
      <c r="E10" s="2"/>
      <c r="F10" s="2"/>
      <c r="G10" s="2"/>
      <c r="H10" s="2"/>
      <c r="I10" s="2"/>
      <c r="J10" s="2"/>
      <c r="K10" s="2"/>
      <c r="L10" s="2"/>
    </row>
    <row r="11" spans="2:12" x14ac:dyDescent="0.25">
      <c r="B11" s="2"/>
      <c r="D11" s="2"/>
      <c r="E11" s="2"/>
      <c r="F11" s="2"/>
      <c r="G11" s="2"/>
      <c r="H11" s="2"/>
      <c r="I11" s="2"/>
      <c r="J11" s="2"/>
      <c r="K11" s="2"/>
      <c r="L11" s="2"/>
    </row>
    <row r="12" spans="2:12" x14ac:dyDescent="0.25">
      <c r="B12" s="1">
        <v>5</v>
      </c>
      <c r="D12" s="2" t="s">
        <v>6</v>
      </c>
      <c r="E12" s="2"/>
      <c r="F12" s="2"/>
      <c r="G12" s="2"/>
      <c r="H12" s="2"/>
      <c r="I12" s="2"/>
      <c r="J12" s="2"/>
      <c r="K12" s="2"/>
      <c r="L12" s="2"/>
    </row>
    <row r="13" spans="2:12" x14ac:dyDescent="0.25">
      <c r="B13" s="2"/>
      <c r="D13" s="2" t="s">
        <v>7</v>
      </c>
      <c r="E13" s="2"/>
      <c r="F13" s="2"/>
      <c r="G13" s="2"/>
      <c r="H13" s="2"/>
      <c r="I13" s="2"/>
      <c r="J13" s="2"/>
      <c r="K13" s="2"/>
      <c r="L13" s="2"/>
    </row>
    <row r="14" spans="2:12" x14ac:dyDescent="0.25">
      <c r="B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">
        <v>6</v>
      </c>
      <c r="D15" s="2" t="s">
        <v>8</v>
      </c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D416-F3BC-4168-AAB8-37FB043FB312}">
  <dimension ref="B2:P30"/>
  <sheetViews>
    <sheetView workbookViewId="0"/>
  </sheetViews>
  <sheetFormatPr baseColWidth="10" defaultRowHeight="16.5" x14ac:dyDescent="0.3"/>
  <cols>
    <col min="1" max="1" width="11.42578125" style="9"/>
    <col min="2" max="2" width="5.5703125" style="10" customWidth="1"/>
    <col min="3" max="3" width="4.5703125" style="9" customWidth="1"/>
    <col min="4" max="4" width="5.5703125" style="9" customWidth="1"/>
    <col min="5" max="16384" width="11.42578125" style="9"/>
  </cols>
  <sheetData>
    <row r="2" spans="2:16" ht="21.75" x14ac:dyDescent="0.35">
      <c r="D2" s="7" t="s">
        <v>9</v>
      </c>
    </row>
    <row r="4" spans="2:16" x14ac:dyDescent="0.3">
      <c r="B4" s="8">
        <v>1</v>
      </c>
      <c r="D4" s="12" t="s">
        <v>10</v>
      </c>
    </row>
    <row r="5" spans="2:16" x14ac:dyDescent="0.3">
      <c r="D5" s="9" t="s">
        <v>11</v>
      </c>
      <c r="P5" s="5" t="s">
        <v>1</v>
      </c>
    </row>
    <row r="6" spans="2:16" x14ac:dyDescent="0.3">
      <c r="D6" s="13" t="s">
        <v>31</v>
      </c>
      <c r="E6" s="9" t="s">
        <v>12</v>
      </c>
    </row>
    <row r="7" spans="2:16" x14ac:dyDescent="0.3">
      <c r="D7" s="13" t="s">
        <v>31</v>
      </c>
      <c r="E7" s="9" t="s">
        <v>13</v>
      </c>
    </row>
    <row r="9" spans="2:16" x14ac:dyDescent="0.3">
      <c r="B9" s="8">
        <v>2</v>
      </c>
      <c r="D9" s="12" t="s">
        <v>14</v>
      </c>
    </row>
    <row r="10" spans="2:16" ht="16.5" customHeight="1" x14ac:dyDescent="0.3">
      <c r="D10" s="85" t="s">
        <v>15</v>
      </c>
      <c r="E10" s="85"/>
      <c r="F10" s="85"/>
      <c r="G10" s="85"/>
      <c r="H10" s="85"/>
      <c r="I10" s="85"/>
      <c r="J10" s="85"/>
      <c r="K10" s="85"/>
      <c r="L10" s="85"/>
      <c r="M10" s="85"/>
      <c r="N10" s="85"/>
    </row>
    <row r="11" spans="2:16" x14ac:dyDescent="0.3"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</row>
    <row r="12" spans="2:16" x14ac:dyDescent="0.3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3" spans="2:16" x14ac:dyDescent="0.3">
      <c r="B13" s="8">
        <v>3</v>
      </c>
      <c r="D13" s="12" t="s">
        <v>16</v>
      </c>
    </row>
    <row r="14" spans="2:16" x14ac:dyDescent="0.3">
      <c r="D14" s="9" t="s">
        <v>17</v>
      </c>
    </row>
    <row r="15" spans="2:16" x14ac:dyDescent="0.3">
      <c r="D15" s="13" t="s">
        <v>31</v>
      </c>
      <c r="E15" s="9" t="s">
        <v>18</v>
      </c>
    </row>
    <row r="16" spans="2:16" x14ac:dyDescent="0.3">
      <c r="C16" s="11"/>
      <c r="D16" s="13" t="s">
        <v>31</v>
      </c>
      <c r="E16" s="9" t="s">
        <v>19</v>
      </c>
    </row>
    <row r="18" spans="2:5" x14ac:dyDescent="0.3">
      <c r="B18" s="8">
        <v>4</v>
      </c>
      <c r="D18" s="12" t="s">
        <v>20</v>
      </c>
    </row>
    <row r="19" spans="2:5" x14ac:dyDescent="0.3">
      <c r="D19" s="9" t="s">
        <v>21</v>
      </c>
    </row>
    <row r="20" spans="2:5" x14ac:dyDescent="0.3">
      <c r="D20" s="9" t="s">
        <v>22</v>
      </c>
    </row>
    <row r="21" spans="2:5" x14ac:dyDescent="0.3">
      <c r="D21" s="9" t="s">
        <v>23</v>
      </c>
    </row>
    <row r="23" spans="2:5" x14ac:dyDescent="0.3">
      <c r="B23" s="8">
        <v>5</v>
      </c>
      <c r="D23" s="12" t="s">
        <v>24</v>
      </c>
    </row>
    <row r="24" spans="2:5" x14ac:dyDescent="0.3">
      <c r="D24" s="9" t="s">
        <v>25</v>
      </c>
    </row>
    <row r="26" spans="2:5" x14ac:dyDescent="0.3">
      <c r="B26" s="8">
        <v>6</v>
      </c>
      <c r="D26" s="12" t="s">
        <v>26</v>
      </c>
    </row>
    <row r="27" spans="2:5" x14ac:dyDescent="0.3">
      <c r="D27" s="13" t="s">
        <v>31</v>
      </c>
      <c r="E27" s="9" t="s">
        <v>27</v>
      </c>
    </row>
    <row r="28" spans="2:5" x14ac:dyDescent="0.3">
      <c r="D28" s="13" t="s">
        <v>31</v>
      </c>
      <c r="E28" s="9" t="s">
        <v>28</v>
      </c>
    </row>
    <row r="29" spans="2:5" x14ac:dyDescent="0.3">
      <c r="D29" s="13" t="s">
        <v>31</v>
      </c>
      <c r="E29" s="9" t="s">
        <v>29</v>
      </c>
    </row>
    <row r="30" spans="2:5" x14ac:dyDescent="0.3">
      <c r="D30" s="13" t="s">
        <v>31</v>
      </c>
      <c r="E30" s="9" t="s">
        <v>30</v>
      </c>
    </row>
  </sheetData>
  <mergeCells count="1">
    <mergeCell ref="D10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0B95-39DB-43A5-903B-1978FE8B1289}">
  <dimension ref="B1:AE39"/>
  <sheetViews>
    <sheetView topLeftCell="A9" workbookViewId="0">
      <selection activeCell="G33" sqref="G33:J39"/>
    </sheetView>
  </sheetViews>
  <sheetFormatPr baseColWidth="10" defaultRowHeight="11.25" x14ac:dyDescent="0.2"/>
  <cols>
    <col min="1" max="1" width="4.85546875" style="17" customWidth="1"/>
    <col min="2" max="2" width="12.42578125" style="17" bestFit="1" customWidth="1"/>
    <col min="3" max="3" width="11.85546875" style="17" bestFit="1" customWidth="1"/>
    <col min="4" max="4" width="5.140625" style="17" bestFit="1" customWidth="1"/>
    <col min="5" max="5" width="6.140625" style="17" customWidth="1"/>
    <col min="6" max="6" width="10.5703125" style="17" bestFit="1" customWidth="1"/>
    <col min="7" max="7" width="13.5703125" style="17" bestFit="1" customWidth="1"/>
    <col min="8" max="8" width="7.28515625" style="17" bestFit="1" customWidth="1"/>
    <col min="9" max="9" width="7.140625" style="17" bestFit="1" customWidth="1"/>
    <col min="10" max="10" width="9.85546875" style="17" bestFit="1" customWidth="1"/>
    <col min="11" max="11" width="10" style="17" bestFit="1" customWidth="1"/>
    <col min="12" max="13" width="7.140625" style="17" bestFit="1" customWidth="1"/>
    <col min="14" max="14" width="10.140625" style="17" customWidth="1"/>
    <col min="15" max="15" width="8.140625" style="17" customWidth="1"/>
    <col min="16" max="16" width="12.7109375" style="17" bestFit="1" customWidth="1"/>
    <col min="17" max="17" width="12.140625" style="17" bestFit="1" customWidth="1"/>
    <col min="18" max="18" width="5.140625" style="17" bestFit="1" customWidth="1"/>
    <col min="19" max="16384" width="11.42578125" style="17"/>
  </cols>
  <sheetData>
    <row r="1" spans="2:31" x14ac:dyDescent="0.2">
      <c r="B1" s="16" t="s">
        <v>41</v>
      </c>
      <c r="C1" s="17" t="s">
        <v>47</v>
      </c>
    </row>
    <row r="2" spans="2:31" x14ac:dyDescent="0.2">
      <c r="B2" s="18"/>
    </row>
    <row r="3" spans="2:31" x14ac:dyDescent="0.2">
      <c r="B3" s="88" t="s">
        <v>32</v>
      </c>
      <c r="C3" s="88"/>
      <c r="D3" s="88"/>
      <c r="F3" s="88" t="s">
        <v>33</v>
      </c>
      <c r="G3" s="88"/>
      <c r="H3" s="88"/>
      <c r="J3" s="88" t="s">
        <v>34</v>
      </c>
      <c r="K3" s="88"/>
      <c r="L3" s="88"/>
      <c r="P3" s="88" t="s">
        <v>42</v>
      </c>
      <c r="Q3" s="88"/>
      <c r="R3" s="88"/>
    </row>
    <row r="4" spans="2:31" ht="12" thickBot="1" x14ac:dyDescent="0.25"/>
    <row r="5" spans="2:31" ht="12" thickBot="1" x14ac:dyDescent="0.25">
      <c r="B5" s="94" t="s">
        <v>43</v>
      </c>
      <c r="C5" s="94"/>
      <c r="D5" s="19" t="s">
        <v>44</v>
      </c>
      <c r="F5" s="91" t="s">
        <v>43</v>
      </c>
      <c r="G5" s="92"/>
      <c r="H5" s="20" t="s">
        <v>44</v>
      </c>
      <c r="J5" s="91" t="s">
        <v>43</v>
      </c>
      <c r="K5" s="92"/>
      <c r="L5" s="20" t="s">
        <v>44</v>
      </c>
      <c r="P5" s="95" t="s">
        <v>43</v>
      </c>
      <c r="Q5" s="96"/>
      <c r="R5" s="21" t="s">
        <v>44</v>
      </c>
    </row>
    <row r="6" spans="2:31" x14ac:dyDescent="0.2">
      <c r="B6" s="22">
        <v>0</v>
      </c>
      <c r="C6" s="22">
        <v>19999999</v>
      </c>
      <c r="D6" s="23">
        <v>0.01</v>
      </c>
      <c r="F6" s="24">
        <v>0</v>
      </c>
      <c r="G6" s="25">
        <v>4999999</v>
      </c>
      <c r="H6" s="26">
        <v>5.0000000000000001E-3</v>
      </c>
      <c r="J6" s="24">
        <v>0</v>
      </c>
      <c r="K6" s="25">
        <v>49999999</v>
      </c>
      <c r="L6" s="26">
        <v>1E-4</v>
      </c>
      <c r="P6" s="27">
        <v>0</v>
      </c>
      <c r="Q6" s="28">
        <v>4999999</v>
      </c>
      <c r="R6" s="29">
        <f t="shared" ref="R6:R13" si="0">+D20</f>
        <v>1E-3</v>
      </c>
      <c r="T6" s="49"/>
      <c r="U6" s="49"/>
      <c r="V6" s="49"/>
      <c r="W6" s="49"/>
    </row>
    <row r="7" spans="2:31" ht="12" thickBot="1" x14ac:dyDescent="0.25">
      <c r="B7" s="22">
        <v>20000000</v>
      </c>
      <c r="C7" s="22">
        <v>49999999</v>
      </c>
      <c r="D7" s="23">
        <v>0.01</v>
      </c>
      <c r="F7" s="31">
        <v>5000000</v>
      </c>
      <c r="G7" s="32"/>
      <c r="H7" s="33">
        <v>0.01</v>
      </c>
      <c r="J7" s="31">
        <v>50000000</v>
      </c>
      <c r="K7" s="32"/>
      <c r="L7" s="33">
        <v>1E-3</v>
      </c>
      <c r="P7" s="34">
        <v>5000000</v>
      </c>
      <c r="Q7" s="35">
        <v>49999999</v>
      </c>
      <c r="R7" s="29">
        <f t="shared" si="0"/>
        <v>4.4999999999999998E-2</v>
      </c>
      <c r="T7" s="49"/>
      <c r="U7" s="49"/>
      <c r="V7" s="49"/>
      <c r="W7" s="49"/>
    </row>
    <row r="8" spans="2:31" x14ac:dyDescent="0.2">
      <c r="B8" s="22">
        <v>50000000</v>
      </c>
      <c r="C8" s="22">
        <v>99999999</v>
      </c>
      <c r="D8" s="23">
        <v>0.01</v>
      </c>
      <c r="P8" s="36">
        <v>50000000</v>
      </c>
      <c r="Q8" s="37">
        <v>99999999</v>
      </c>
      <c r="R8" s="29">
        <f t="shared" si="0"/>
        <v>5.2999999999999999E-2</v>
      </c>
      <c r="T8" s="49"/>
      <c r="U8" s="49"/>
      <c r="V8" s="49"/>
      <c r="W8" s="49"/>
    </row>
    <row r="9" spans="2:31" x14ac:dyDescent="0.2">
      <c r="B9" s="22">
        <v>100000000</v>
      </c>
      <c r="C9" s="22"/>
      <c r="D9" s="23">
        <v>0.01</v>
      </c>
      <c r="P9" s="36">
        <v>100000000</v>
      </c>
      <c r="Q9" s="37">
        <v>499999999</v>
      </c>
      <c r="R9" s="29">
        <f t="shared" si="0"/>
        <v>6.0999999999999999E-2</v>
      </c>
      <c r="T9" s="49"/>
      <c r="U9" s="49"/>
      <c r="V9" s="49"/>
      <c r="W9" s="49"/>
    </row>
    <row r="10" spans="2:31" x14ac:dyDescent="0.2">
      <c r="P10" s="36">
        <v>500000000</v>
      </c>
      <c r="Q10" s="37">
        <v>1999999999</v>
      </c>
      <c r="R10" s="29">
        <f t="shared" si="0"/>
        <v>7.0000000000000007E-2</v>
      </c>
      <c r="T10" s="49"/>
      <c r="U10" s="49"/>
      <c r="V10" s="49"/>
      <c r="W10" s="49"/>
    </row>
    <row r="11" spans="2:31" x14ac:dyDescent="0.2">
      <c r="B11" s="88" t="s">
        <v>45</v>
      </c>
      <c r="C11" s="88"/>
      <c r="D11" s="88"/>
      <c r="F11" s="88" t="s">
        <v>28</v>
      </c>
      <c r="G11" s="88"/>
      <c r="H11" s="88"/>
      <c r="I11" s="88"/>
      <c r="J11" s="88"/>
      <c r="K11" s="88"/>
      <c r="L11" s="88"/>
      <c r="M11" s="88"/>
      <c r="P11" s="36">
        <v>2000000000</v>
      </c>
      <c r="Q11" s="37">
        <v>4999999999</v>
      </c>
      <c r="R11" s="29">
        <f t="shared" si="0"/>
        <v>7.0499999999999993E-2</v>
      </c>
      <c r="T11" s="49"/>
      <c r="U11" s="49"/>
      <c r="V11" s="49"/>
      <c r="W11" s="49"/>
    </row>
    <row r="12" spans="2:31" ht="12" thickBot="1" x14ac:dyDescent="0.25">
      <c r="P12" s="36">
        <v>5000000000</v>
      </c>
      <c r="Q12" s="37">
        <v>9999999999</v>
      </c>
      <c r="R12" s="29">
        <f t="shared" si="0"/>
        <v>7.0999999999999994E-2</v>
      </c>
      <c r="T12" s="49"/>
      <c r="U12" s="49"/>
      <c r="V12" s="49"/>
      <c r="W12" s="49"/>
    </row>
    <row r="13" spans="2:31" ht="15.75" thickBot="1" x14ac:dyDescent="0.25">
      <c r="B13" s="91" t="s">
        <v>43</v>
      </c>
      <c r="C13" s="92"/>
      <c r="D13" s="20" t="s">
        <v>44</v>
      </c>
      <c r="F13" s="86" t="s">
        <v>43</v>
      </c>
      <c r="G13" s="93"/>
      <c r="H13" s="38">
        <v>90</v>
      </c>
      <c r="I13" s="39">
        <v>120</v>
      </c>
      <c r="J13" s="39">
        <v>180</v>
      </c>
      <c r="K13" s="39">
        <v>270</v>
      </c>
      <c r="L13" s="39">
        <v>360</v>
      </c>
      <c r="M13" s="40">
        <v>540</v>
      </c>
      <c r="P13" s="41">
        <v>10000000000</v>
      </c>
      <c r="Q13" s="42"/>
      <c r="R13" s="29">
        <f t="shared" si="0"/>
        <v>7.1499999999999994E-2</v>
      </c>
      <c r="T13" s="80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</row>
    <row r="14" spans="2:31" ht="15" x14ac:dyDescent="0.2">
      <c r="B14" s="24">
        <v>1</v>
      </c>
      <c r="C14" s="25">
        <v>49999999</v>
      </c>
      <c r="D14" s="26">
        <v>0</v>
      </c>
      <c r="F14" s="22">
        <v>1000000</v>
      </c>
      <c r="G14" s="22">
        <v>4999999</v>
      </c>
      <c r="H14" s="49">
        <v>0.125</v>
      </c>
      <c r="I14" s="49">
        <v>0.1235</v>
      </c>
      <c r="J14" s="49">
        <v>0.127</v>
      </c>
      <c r="K14" s="49">
        <v>0.124</v>
      </c>
      <c r="L14" s="49">
        <v>0.122</v>
      </c>
      <c r="M14" s="49">
        <v>0.113</v>
      </c>
      <c r="N14" s="17">
        <v>0.13</v>
      </c>
      <c r="O14" s="17">
        <v>0.1305</v>
      </c>
      <c r="P14" s="17">
        <v>0.13100000000000001</v>
      </c>
      <c r="Q14" s="17">
        <v>0.127</v>
      </c>
      <c r="T14" s="80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</row>
    <row r="15" spans="2:31" ht="15.75" thickBot="1" x14ac:dyDescent="0.25">
      <c r="B15" s="31">
        <v>50000000</v>
      </c>
      <c r="C15" s="32"/>
      <c r="D15" s="33">
        <v>0</v>
      </c>
      <c r="F15" s="22">
        <v>5000000</v>
      </c>
      <c r="G15" s="22">
        <v>49999999</v>
      </c>
      <c r="H15" s="49">
        <v>0.1255</v>
      </c>
      <c r="I15" s="49">
        <v>0.124</v>
      </c>
      <c r="J15" s="49">
        <v>0.1275</v>
      </c>
      <c r="K15" s="49">
        <v>0.1245</v>
      </c>
      <c r="L15" s="49">
        <v>0.1225</v>
      </c>
      <c r="M15" s="49">
        <v>0.113</v>
      </c>
      <c r="P15" s="88" t="s">
        <v>32</v>
      </c>
      <c r="Q15" s="88"/>
      <c r="R15" s="88"/>
      <c r="T15" s="80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</row>
    <row r="16" spans="2:31" ht="15.75" thickBot="1" x14ac:dyDescent="0.25">
      <c r="F16" s="22">
        <v>50000000</v>
      </c>
      <c r="G16" s="22">
        <v>99999999</v>
      </c>
      <c r="H16" s="49">
        <v>0.1265</v>
      </c>
      <c r="I16" s="49">
        <v>0.1265</v>
      </c>
      <c r="J16" s="49">
        <v>0.13</v>
      </c>
      <c r="K16" s="49">
        <v>0.1275</v>
      </c>
      <c r="L16" s="49">
        <v>0.123</v>
      </c>
      <c r="M16" s="49">
        <v>0.113</v>
      </c>
      <c r="T16" s="80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</row>
    <row r="17" spans="2:31" ht="11.25" customHeight="1" x14ac:dyDescent="0.2">
      <c r="F17" s="22">
        <v>100000000</v>
      </c>
      <c r="G17" s="22">
        <v>499999999</v>
      </c>
      <c r="H17" s="49">
        <v>0.1265</v>
      </c>
      <c r="I17" s="49">
        <v>0.1265</v>
      </c>
      <c r="J17" s="49">
        <v>0.13</v>
      </c>
      <c r="K17" s="49">
        <v>0.1285</v>
      </c>
      <c r="L17" s="49">
        <v>0.1235</v>
      </c>
      <c r="M17" s="49">
        <v>0.1135</v>
      </c>
      <c r="P17" s="89" t="s">
        <v>43</v>
      </c>
      <c r="Q17" s="90"/>
      <c r="R17" s="20" t="s">
        <v>44</v>
      </c>
      <c r="T17" s="80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</row>
    <row r="18" spans="2:31" ht="12" thickBot="1" x14ac:dyDescent="0.25">
      <c r="B18" s="88" t="s">
        <v>46</v>
      </c>
      <c r="C18" s="88"/>
      <c r="D18" s="88"/>
      <c r="F18" s="22">
        <v>500000000</v>
      </c>
      <c r="G18" s="22">
        <v>999999999999</v>
      </c>
      <c r="H18" s="49">
        <v>0.127</v>
      </c>
      <c r="I18" s="49">
        <v>0.128</v>
      </c>
      <c r="J18" s="49">
        <v>0.13</v>
      </c>
      <c r="K18" s="49">
        <v>0.129</v>
      </c>
      <c r="L18" s="49">
        <v>0.124</v>
      </c>
      <c r="M18" s="49">
        <v>0.114</v>
      </c>
      <c r="P18" s="24">
        <v>0</v>
      </c>
      <c r="Q18" s="25">
        <v>19999999</v>
      </c>
      <c r="R18" s="26">
        <f>+D6</f>
        <v>0.01</v>
      </c>
    </row>
    <row r="19" spans="2:31" ht="15" customHeight="1" x14ac:dyDescent="0.2">
      <c r="B19" s="89" t="s">
        <v>43</v>
      </c>
      <c r="C19" s="90"/>
      <c r="D19" s="20" t="s">
        <v>44</v>
      </c>
      <c r="H19" s="43">
        <v>3</v>
      </c>
      <c r="I19" s="43">
        <v>4</v>
      </c>
      <c r="J19" s="43">
        <v>5</v>
      </c>
      <c r="K19" s="43">
        <v>6</v>
      </c>
      <c r="L19" s="43">
        <v>7</v>
      </c>
      <c r="M19" s="43">
        <v>8</v>
      </c>
      <c r="P19" s="24">
        <v>20000000</v>
      </c>
      <c r="Q19" s="25">
        <v>49999999</v>
      </c>
      <c r="R19" s="26">
        <f t="shared" ref="R19:R21" si="1">+D7</f>
        <v>0.01</v>
      </c>
    </row>
    <row r="20" spans="2:31" x14ac:dyDescent="0.2">
      <c r="B20" s="24">
        <v>0</v>
      </c>
      <c r="C20" s="45">
        <v>4999999</v>
      </c>
      <c r="D20" s="23">
        <v>1E-3</v>
      </c>
      <c r="H20" s="44"/>
      <c r="I20" s="44"/>
      <c r="J20" s="44"/>
      <c r="K20" s="44"/>
      <c r="L20" s="44"/>
      <c r="M20" s="44"/>
      <c r="P20" s="24">
        <v>50000000</v>
      </c>
      <c r="Q20" s="25">
        <v>99999999</v>
      </c>
      <c r="R20" s="26">
        <f t="shared" si="1"/>
        <v>0.01</v>
      </c>
    </row>
    <row r="21" spans="2:31" ht="12" thickBot="1" x14ac:dyDescent="0.25">
      <c r="B21" s="24">
        <v>5000000</v>
      </c>
      <c r="C21" s="45">
        <v>49999999</v>
      </c>
      <c r="D21" s="23">
        <v>4.4999999999999998E-2</v>
      </c>
      <c r="F21" s="88" t="s">
        <v>39</v>
      </c>
      <c r="G21" s="88"/>
      <c r="H21" s="88"/>
      <c r="I21" s="88"/>
      <c r="J21" s="88"/>
      <c r="K21" s="88"/>
      <c r="L21" s="88"/>
      <c r="M21" s="88"/>
      <c r="N21" s="88"/>
      <c r="P21" s="46">
        <v>100000000</v>
      </c>
      <c r="Q21" s="47"/>
      <c r="R21" s="26">
        <f t="shared" si="1"/>
        <v>0.01</v>
      </c>
    </row>
    <row r="22" spans="2:31" ht="12" thickBot="1" x14ac:dyDescent="0.25">
      <c r="B22" s="24">
        <v>50000000</v>
      </c>
      <c r="C22" s="45">
        <v>99999999</v>
      </c>
      <c r="D22" s="23">
        <v>5.2999999999999999E-2</v>
      </c>
    </row>
    <row r="23" spans="2:31" x14ac:dyDescent="0.2">
      <c r="B23" s="24">
        <v>100000000</v>
      </c>
      <c r="C23" s="45">
        <v>499999999</v>
      </c>
      <c r="D23" s="23">
        <v>6.0999999999999999E-2</v>
      </c>
      <c r="F23" s="86" t="s">
        <v>43</v>
      </c>
      <c r="G23" s="87"/>
      <c r="H23" s="39">
        <v>30</v>
      </c>
      <c r="I23" s="39">
        <v>60</v>
      </c>
      <c r="J23" s="39">
        <v>90</v>
      </c>
      <c r="K23" s="39">
        <v>120</v>
      </c>
      <c r="L23" s="39">
        <v>180</v>
      </c>
      <c r="M23" s="39">
        <v>360</v>
      </c>
      <c r="N23" s="39">
        <v>540</v>
      </c>
    </row>
    <row r="24" spans="2:31" x14ac:dyDescent="0.2">
      <c r="B24" s="24">
        <v>500000000</v>
      </c>
      <c r="C24" s="45">
        <v>1999999999</v>
      </c>
      <c r="D24" s="23">
        <v>7.0000000000000007E-2</v>
      </c>
      <c r="F24" s="24">
        <v>200000</v>
      </c>
      <c r="G24" s="22">
        <v>49999999</v>
      </c>
      <c r="H24" s="49">
        <v>9.5000000000000001E-2</v>
      </c>
      <c r="I24" s="49">
        <v>0.10050000000000001</v>
      </c>
      <c r="J24" s="49">
        <v>0.13150000000000001</v>
      </c>
      <c r="K24" s="49">
        <v>0.1295</v>
      </c>
      <c r="L24" s="49">
        <v>0.1295</v>
      </c>
      <c r="M24" s="49">
        <v>0.126</v>
      </c>
      <c r="N24" s="49">
        <v>0.1168</v>
      </c>
      <c r="O24" s="48"/>
      <c r="P24" s="44">
        <v>98000000</v>
      </c>
      <c r="Q24" s="49">
        <f>IFERROR(VLOOKUP(P24,$F$24:$M$27,HLOOKUP(P25,$H$23:$M$28,6,TRUE),TRUE),0.01%)</f>
        <v>0.1275</v>
      </c>
    </row>
    <row r="25" spans="2:31" x14ac:dyDescent="0.2">
      <c r="B25" s="24">
        <v>2000000000</v>
      </c>
      <c r="C25" s="45">
        <v>4999999999</v>
      </c>
      <c r="D25" s="23">
        <v>7.0499999999999993E-2</v>
      </c>
      <c r="F25" s="24">
        <v>50000000</v>
      </c>
      <c r="G25" s="22">
        <v>99999999</v>
      </c>
      <c r="H25" s="49">
        <v>9.5500000000000002E-2</v>
      </c>
      <c r="I25" s="49">
        <v>0.10100000000000001</v>
      </c>
      <c r="J25" s="49">
        <v>0.13200000000000001</v>
      </c>
      <c r="K25" s="49">
        <v>0.13</v>
      </c>
      <c r="L25" s="49">
        <v>0.13</v>
      </c>
      <c r="M25" s="49">
        <v>0.1275</v>
      </c>
      <c r="N25" s="49">
        <v>0.11749999999999999</v>
      </c>
      <c r="O25" s="48"/>
      <c r="P25" s="44">
        <v>360</v>
      </c>
    </row>
    <row r="26" spans="2:31" x14ac:dyDescent="0.2">
      <c r="B26" s="24">
        <v>5000000000</v>
      </c>
      <c r="C26" s="45">
        <v>9999999999</v>
      </c>
      <c r="D26" s="23">
        <v>7.0999999999999994E-2</v>
      </c>
      <c r="F26" s="24">
        <v>100000000</v>
      </c>
      <c r="G26" s="22">
        <v>499999999</v>
      </c>
      <c r="H26" s="49">
        <v>9.6000000000000002E-2</v>
      </c>
      <c r="I26" s="49">
        <v>0.10150000000000001</v>
      </c>
      <c r="J26" s="49">
        <v>0.13250000000000001</v>
      </c>
      <c r="K26" s="49">
        <v>0.1305</v>
      </c>
      <c r="L26" s="49">
        <v>0.1305</v>
      </c>
      <c r="M26" s="49">
        <v>0.1285</v>
      </c>
      <c r="N26" s="49">
        <v>0.12</v>
      </c>
      <c r="O26" s="48"/>
    </row>
    <row r="27" spans="2:31" ht="12" thickBot="1" x14ac:dyDescent="0.25">
      <c r="B27" s="31">
        <v>10000000000</v>
      </c>
      <c r="C27" s="50"/>
      <c r="D27" s="30">
        <v>7.1499999999999994E-2</v>
      </c>
      <c r="F27" s="31">
        <v>500000000</v>
      </c>
      <c r="G27" s="22">
        <v>999999999999</v>
      </c>
      <c r="H27" s="49">
        <v>9.7000000000000003E-2</v>
      </c>
      <c r="I27" s="49">
        <v>0.10199999999999999</v>
      </c>
      <c r="J27" s="49">
        <v>0.13300000000000001</v>
      </c>
      <c r="K27" s="49">
        <v>0.13100000000000001</v>
      </c>
      <c r="L27" s="49">
        <v>0.13100000000000001</v>
      </c>
      <c r="M27" s="49">
        <v>0.129</v>
      </c>
      <c r="N27" s="49">
        <v>0.1205</v>
      </c>
      <c r="O27" s="48"/>
    </row>
    <row r="28" spans="2:31" x14ac:dyDescent="0.2">
      <c r="F28" s="18"/>
      <c r="G28" s="18"/>
      <c r="H28" s="51">
        <v>3</v>
      </c>
      <c r="I28" s="51">
        <v>4</v>
      </c>
      <c r="J28" s="51">
        <v>5</v>
      </c>
      <c r="K28" s="51">
        <v>6</v>
      </c>
      <c r="L28" s="51">
        <v>7</v>
      </c>
      <c r="M28" s="51">
        <v>8</v>
      </c>
      <c r="N28" s="51">
        <v>9</v>
      </c>
    </row>
    <row r="31" spans="2:31" x14ac:dyDescent="0.2">
      <c r="H31" s="49"/>
      <c r="I31" s="49"/>
      <c r="J31" s="49"/>
      <c r="K31" s="49"/>
      <c r="L31" s="49"/>
      <c r="N31" s="49"/>
      <c r="O31" s="49"/>
      <c r="P31" s="49"/>
      <c r="Q31" s="49"/>
      <c r="R31" s="49"/>
      <c r="S31" s="49"/>
      <c r="T31" s="49"/>
    </row>
    <row r="32" spans="2:31" x14ac:dyDescent="0.2">
      <c r="G32" s="49"/>
      <c r="H32" s="49"/>
      <c r="I32" s="49"/>
      <c r="J32" s="49"/>
      <c r="K32" s="49"/>
      <c r="L32" s="49"/>
      <c r="N32" s="49"/>
      <c r="O32" s="49"/>
      <c r="P32" s="49"/>
      <c r="Q32" s="49"/>
      <c r="R32" s="49"/>
      <c r="S32" s="49"/>
      <c r="T32" s="49"/>
    </row>
    <row r="33" spans="7:20" x14ac:dyDescent="0.2">
      <c r="G33" s="49"/>
      <c r="H33" s="49"/>
      <c r="I33" s="49"/>
      <c r="J33" s="49"/>
      <c r="K33" s="49"/>
      <c r="N33" s="49"/>
      <c r="O33" s="49"/>
      <c r="P33" s="49"/>
      <c r="Q33" s="49"/>
      <c r="R33" s="49"/>
      <c r="S33" s="49"/>
      <c r="T33" s="49"/>
    </row>
    <row r="34" spans="7:20" x14ac:dyDescent="0.2">
      <c r="G34" s="49"/>
      <c r="H34" s="49"/>
      <c r="I34" s="49"/>
      <c r="J34" s="49"/>
      <c r="K34" s="49"/>
      <c r="N34" s="49"/>
      <c r="O34" s="49"/>
      <c r="P34" s="49"/>
      <c r="Q34" s="49"/>
      <c r="R34" s="49"/>
      <c r="S34" s="49"/>
      <c r="T34" s="49"/>
    </row>
    <row r="35" spans="7:20" x14ac:dyDescent="0.2">
      <c r="G35" s="49"/>
      <c r="H35" s="49"/>
      <c r="I35" s="49"/>
      <c r="J35" s="49"/>
      <c r="K35" s="49"/>
    </row>
    <row r="36" spans="7:20" x14ac:dyDescent="0.2">
      <c r="G36" s="49"/>
      <c r="H36" s="49"/>
      <c r="I36" s="49"/>
      <c r="J36" s="49"/>
      <c r="K36" s="49"/>
    </row>
    <row r="37" spans="7:20" x14ac:dyDescent="0.2">
      <c r="G37" s="49"/>
      <c r="H37" s="49"/>
      <c r="I37" s="49"/>
      <c r="J37" s="49"/>
      <c r="K37" s="49"/>
    </row>
    <row r="38" spans="7:20" x14ac:dyDescent="0.2">
      <c r="G38" s="49"/>
      <c r="H38" s="49"/>
      <c r="I38" s="49"/>
      <c r="J38" s="49"/>
    </row>
    <row r="39" spans="7:20" x14ac:dyDescent="0.2">
      <c r="G39" s="49"/>
      <c r="H39" s="49"/>
      <c r="I39" s="49"/>
      <c r="J39" s="49"/>
    </row>
  </sheetData>
  <mergeCells count="18">
    <mergeCell ref="B3:D3"/>
    <mergeCell ref="F3:H3"/>
    <mergeCell ref="J3:L3"/>
    <mergeCell ref="P3:R3"/>
    <mergeCell ref="B5:C5"/>
    <mergeCell ref="F5:G5"/>
    <mergeCell ref="J5:K5"/>
    <mergeCell ref="P5:Q5"/>
    <mergeCell ref="F23:G23"/>
    <mergeCell ref="F21:N21"/>
    <mergeCell ref="P17:Q17"/>
    <mergeCell ref="B19:C19"/>
    <mergeCell ref="B11:D11"/>
    <mergeCell ref="F11:M11"/>
    <mergeCell ref="B13:C13"/>
    <mergeCell ref="F13:G13"/>
    <mergeCell ref="P15:R15"/>
    <mergeCell ref="B18:D1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0E3-6D27-491A-A69A-FF9266C926C5}">
  <dimension ref="B2:C14"/>
  <sheetViews>
    <sheetView workbookViewId="0">
      <selection activeCell="D17" sqref="D17"/>
    </sheetView>
  </sheetViews>
  <sheetFormatPr baseColWidth="10" defaultRowHeight="16.5" x14ac:dyDescent="0.3"/>
  <cols>
    <col min="1" max="1" width="5.28515625" style="9" customWidth="1"/>
    <col min="2" max="16384" width="11.42578125" style="9"/>
  </cols>
  <sheetData>
    <row r="2" spans="2:3" ht="20.25" x14ac:dyDescent="0.35">
      <c r="C2" s="6" t="s">
        <v>40</v>
      </c>
    </row>
    <row r="4" spans="2:3" x14ac:dyDescent="0.3">
      <c r="B4" s="15" t="s">
        <v>31</v>
      </c>
    </row>
    <row r="5" spans="2:3" x14ac:dyDescent="0.3">
      <c r="B5" s="15" t="s">
        <v>31</v>
      </c>
      <c r="C5" s="9" t="s">
        <v>32</v>
      </c>
    </row>
    <row r="6" spans="2:3" x14ac:dyDescent="0.3">
      <c r="B6" s="15" t="s">
        <v>31</v>
      </c>
      <c r="C6" s="9" t="s">
        <v>33</v>
      </c>
    </row>
    <row r="7" spans="2:3" x14ac:dyDescent="0.3">
      <c r="B7" s="15" t="s">
        <v>31</v>
      </c>
      <c r="C7" s="9" t="s">
        <v>34</v>
      </c>
    </row>
    <row r="8" spans="2:3" x14ac:dyDescent="0.3">
      <c r="B8" s="15" t="s">
        <v>31</v>
      </c>
      <c r="C8" s="9" t="s">
        <v>35</v>
      </c>
    </row>
    <row r="9" spans="2:3" x14ac:dyDescent="0.3">
      <c r="B9" s="15" t="s">
        <v>31</v>
      </c>
      <c r="C9" s="9" t="s">
        <v>36</v>
      </c>
    </row>
    <row r="10" spans="2:3" x14ac:dyDescent="0.3">
      <c r="B10" s="15" t="s">
        <v>31</v>
      </c>
      <c r="C10" s="9" t="s">
        <v>37</v>
      </c>
    </row>
    <row r="11" spans="2:3" x14ac:dyDescent="0.3">
      <c r="B11" s="15" t="s">
        <v>31</v>
      </c>
      <c r="C11" s="9" t="s">
        <v>69</v>
      </c>
    </row>
    <row r="12" spans="2:3" x14ac:dyDescent="0.3">
      <c r="B12" s="15" t="s">
        <v>31</v>
      </c>
      <c r="C12" s="9" t="s">
        <v>70</v>
      </c>
    </row>
    <row r="13" spans="2:3" x14ac:dyDescent="0.3">
      <c r="B13" s="15" t="s">
        <v>31</v>
      </c>
      <c r="C13" s="9" t="s">
        <v>39</v>
      </c>
    </row>
    <row r="14" spans="2:3" x14ac:dyDescent="0.3">
      <c r="B14" s="15" t="s">
        <v>31</v>
      </c>
      <c r="C14" s="9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Simulador</vt:lpstr>
      <vt:lpstr>Funcionamiento</vt:lpstr>
      <vt:lpstr>Conoce VTU</vt:lpstr>
      <vt:lpstr>Tasas</vt:lpstr>
      <vt:lpstr>Lista productos</vt:lpstr>
    </vt:vector>
  </TitlesOfParts>
  <Company>Banco Itaú Colombia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Giovana Pinzon Agudelo</dc:creator>
  <cp:lastModifiedBy>Erika Giovana Pinzon Agudelo</cp:lastModifiedBy>
  <dcterms:created xsi:type="dcterms:W3CDTF">2023-03-22T01:45:45Z</dcterms:created>
  <dcterms:modified xsi:type="dcterms:W3CDTF">2023-11-17T21:17:56Z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{1463B8F9-0DE8-4C2A-88CC-265A011B818B}</vt:lpwstr>
  </property>
  <property fmtid="{D5CDD505-2E9C-101B-9397-08002B2CF9AE}" pid="3" name="DLPManualFileClassificationLastModifiedBy">
    <vt:lpwstr>ITAUCO\NEP01506</vt:lpwstr>
  </property>
  <property fmtid="{D5CDD505-2E9C-101B-9397-08002B2CF9AE}" pid="4" name="DLPManualFileClassificationLastModificationDate">
    <vt:lpwstr>1679450005</vt:lpwstr>
  </property>
  <property fmtid="{D5CDD505-2E9C-101B-9397-08002B2CF9AE}" pid="5" name="DLPManualFileClassificationVersion">
    <vt:lpwstr>11.10.0.29</vt:lpwstr>
  </property>
</Properties>
</file>