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aucol-my.sharepoint.com/personal/wilson_mayorquin_itau_co/Documents/Comité de Precios/Tasas/2026/Febrero 10/"/>
    </mc:Choice>
  </mc:AlternateContent>
  <xr:revisionPtr revIDLastSave="8" documentId="8_{110E91C4-658C-4CE8-ABE9-670904215EBC}" xr6:coauthVersionLast="47" xr6:coauthVersionMax="47" xr10:uidLastSave="{8799CF78-A1BD-4CAF-8FFD-219A43843850}"/>
  <workbookProtection workbookAlgorithmName="SHA-512" workbookHashValue="S4z9r4R+ZLsgt5Bpt4AzXWQjFUVPtwTbCamhoyWEveU4KWO0Ey/yVBFt50f/x6VOPeHvXPGxoSxm/1XsUy0FYw==" workbookSaltValue="af0gPYOehCpa2f7SJjFFoQ==" workbookSpinCount="100000" lockStructure="1"/>
  <bookViews>
    <workbookView showSheetTabs="0" xWindow="-110" yWindow="-110" windowWidth="19420" windowHeight="10420" xr2:uid="{EF96C821-3E06-463C-AA83-70699AFB03E3}"/>
  </bookViews>
  <sheets>
    <sheet name="Portada" sheetId="1" r:id="rId1"/>
    <sheet name="Simulador" sheetId="4" r:id="rId2"/>
    <sheet name="Funcionamiento" sheetId="2" r:id="rId3"/>
    <sheet name="Conoce VTU" sheetId="3" r:id="rId4"/>
    <sheet name="Tasas" sheetId="5" state="hidden" r:id="rId5"/>
    <sheet name="Lista productos" sheetId="6" state="hidden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4" l="1"/>
  <c r="C15" i="4" s="1"/>
  <c r="R18" i="5" l="1"/>
  <c r="C1" i="4"/>
  <c r="C18" i="4" l="1"/>
  <c r="Q24" i="5"/>
  <c r="R21" i="5"/>
  <c r="R20" i="5"/>
  <c r="R19" i="5"/>
  <c r="C11" i="4" l="1"/>
  <c r="C16" i="4" l="1"/>
  <c r="C19" i="4" s="1"/>
  <c r="C12" i="4"/>
  <c r="C13" i="4" s="1"/>
  <c r="C17" i="4" l="1"/>
</calcChain>
</file>

<file path=xl/sharedStrings.xml><?xml version="1.0" encoding="utf-8"?>
<sst xmlns="http://schemas.openxmlformats.org/spreadsheetml/2006/main" count="112" uniqueCount="71">
  <si>
    <t xml:space="preserve"> </t>
  </si>
  <si>
    <t>Última actualización</t>
  </si>
  <si>
    <t>Simulador Cdt y  ahorro e inversión</t>
  </si>
  <si>
    <t>Cifras en Pesos</t>
  </si>
  <si>
    <r>
      <t xml:space="preserve">Este simulador es una herramienta que ofrece una </t>
    </r>
    <r>
      <rPr>
        <b/>
        <sz val="10"/>
        <color theme="1"/>
        <rFont val="Itau Display Pro"/>
        <family val="2"/>
      </rPr>
      <t>estimación</t>
    </r>
    <r>
      <rPr>
        <sz val="10"/>
        <color theme="1"/>
        <rFont val="Itau Display Pro"/>
        <family val="2"/>
      </rPr>
      <t xml:space="preserve"> de la liquidación de intereses según las caracteristicas del producto. 
</t>
    </r>
  </si>
  <si>
    <t>VOLVER</t>
  </si>
  <si>
    <t>Producto</t>
  </si>
  <si>
    <t>CDT</t>
  </si>
  <si>
    <t>Seleccione producto</t>
  </si>
  <si>
    <t>Monto depósito</t>
  </si>
  <si>
    <t>Campo diligenciable</t>
  </si>
  <si>
    <t>Días permanencia</t>
  </si>
  <si>
    <t>Tasa EA (Efectivo Anual)</t>
  </si>
  <si>
    <t>Tasa NMV (Nominal Mes Vencido)</t>
  </si>
  <si>
    <t>Tasa mensual</t>
  </si>
  <si>
    <t>Tasa diaria</t>
  </si>
  <si>
    <t>Intereses estimados</t>
  </si>
  <si>
    <t>Retención</t>
  </si>
  <si>
    <t>Intereses neto</t>
  </si>
  <si>
    <t>Cuota de manejo</t>
  </si>
  <si>
    <t>VTUP PESOS</t>
  </si>
  <si>
    <t>Importante</t>
  </si>
  <si>
    <t>˃  El cobro de la  cuota de manejo de los productos de: Cuenta de ahorros tradicional, nómina, basica, corriente e infantil  depende del modelo o convenio que se afilie el cliente</t>
  </si>
  <si>
    <t>˃La tasa se ajusta según comportamiento del mercado, lo invitamos a verificarla en el momento de la constitución.</t>
  </si>
  <si>
    <t>Cómo funciona esta herramienta</t>
  </si>
  <si>
    <t>Selecciona el tipo de producto</t>
  </si>
  <si>
    <t>Se desplegará una ventana en la que debes seleccionar la red del producto correspondiente.</t>
  </si>
  <si>
    <t>Si aplica, selecciona el producto específico al que realizarás el cálculo.</t>
  </si>
  <si>
    <t>Diligencia las variables de entrada, las cuales identificarás con este color:</t>
  </si>
  <si>
    <t xml:space="preserve">Si visualizas el botón al lado derecho, da clic en "Realizar Cálculo". En dado caso que no aparezca puedes </t>
  </si>
  <si>
    <t>continuar con el paso siguiente.</t>
  </si>
  <si>
    <t>Diligencia la información solicitada</t>
  </si>
  <si>
    <t>Conoce el Valor Total Unificado (VTU)</t>
  </si>
  <si>
    <t>Qué es</t>
  </si>
  <si>
    <t xml:space="preserve">Un indicador que le permitirá a nuestros clientes: 
</t>
  </si>
  <si>
    <t>˃</t>
  </si>
  <si>
    <t>Conocer la estimación de los costos e ingresos asociados a la tenencia de productos del banco durante un plazo proyectado.</t>
  </si>
  <si>
    <t>Comparar de forma más estandarizada la oferta de las instituciones financieras.</t>
  </si>
  <si>
    <t>Cuál es la norma que lo soporta</t>
  </si>
  <si>
    <t>A partir del Decreto 1854 de 2015, que modifica el Decreto 2555 de 2010, basado en el principio de transparencia e información cierta, suficiente y oportuna por parte de las entidades vigiladas por la Superintendencia Financiera de Colombia.</t>
  </si>
  <si>
    <t>A quién se le debe informar</t>
  </si>
  <si>
    <t>A todo cliente potencial:</t>
  </si>
  <si>
    <t xml:space="preserve">Toda persona natural o jurídica que demuestre interés en la adquisición de un producto. </t>
  </si>
  <si>
    <t>Puede ser un cliente del banco que desea adquirir un producto nuevo.</t>
  </si>
  <si>
    <t>Cómo y cuándo se debe entregar la información</t>
  </si>
  <si>
    <t>Basta con que se comunique el cliente potencial  por cualquiera de nuestros canales disponibles para indicarle el VTU del producto en el que está interesado.</t>
  </si>
  <si>
    <t>Se debe entregar esta información independientemente a que haya o  no contratación del producto.</t>
  </si>
  <si>
    <t>Documento físico o información telefónica dependiendo el canal.</t>
  </si>
  <si>
    <t>Cómo se calcula y cuál es el resultado</t>
  </si>
  <si>
    <t xml:space="preserve">Es el resultado de la proyección de los ingresos y egresos mensuales del cliente potencial asociados al producto en el que está interesado. </t>
  </si>
  <si>
    <t>Cuáles son los productos a los cuales se les calcula el indicador</t>
  </si>
  <si>
    <t>Pasivos</t>
  </si>
  <si>
    <t>Cuentas de ahorro</t>
  </si>
  <si>
    <t>Cuentas corrientes</t>
  </si>
  <si>
    <t>TASAS</t>
  </si>
  <si>
    <t>AFC</t>
  </si>
  <si>
    <t>Ahorro programado</t>
  </si>
  <si>
    <t>Cuenta de ahorros</t>
  </si>
  <si>
    <t>Itaú Rentable</t>
  </si>
  <si>
    <t>MONTO</t>
  </si>
  <si>
    <t>TASA</t>
  </si>
  <si>
    <t>Cuenta corriente</t>
  </si>
  <si>
    <t>Itau Rentable</t>
  </si>
  <si>
    <t>CDT Virtual</t>
  </si>
  <si>
    <t>productos ahorro e inversión</t>
  </si>
  <si>
    <t>Cuenta de ahorros nomina</t>
  </si>
  <si>
    <t>Cuenta de ahorros infantil</t>
  </si>
  <si>
    <t>Cuenta de ahorros basica</t>
  </si>
  <si>
    <t>cuenta corriente</t>
  </si>
  <si>
    <t>Itaú rentable</t>
  </si>
  <si>
    <t>CDT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</si>
</sst>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 &quot;$&quot;* #,##0_ ;_ &quot;$&quot;* \-#,##0_ ;_ &quot;$&quot;* &quot;-&quot;??_ ;_ @_ "/>
    <numFmt numFmtId="165" formatCode="_(* #,##0_);_(* \(#,##0\);_(* &quot;-&quot;??_);_(@_)"/>
    <numFmt numFmtId="166" formatCode="00"/>
    <numFmt numFmtId="167" formatCode="&quot;$&quot;\ #,##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Itau Display Pro"/>
      <family val="2"/>
    </font>
    <font>
      <sz val="10"/>
      <color theme="1"/>
      <name val="Itau Display Pro"/>
      <family val="2"/>
    </font>
    <font>
      <sz val="10"/>
      <color theme="0"/>
      <name val="Itau Display Pro"/>
      <family val="2"/>
    </font>
    <font>
      <b/>
      <sz val="10"/>
      <color theme="0"/>
      <name val="Itau Display Pro"/>
      <family val="2"/>
    </font>
    <font>
      <b/>
      <sz val="10"/>
      <color rgb="FFFF7800"/>
      <name val="Itau Display Pro"/>
      <family val="2"/>
    </font>
    <font>
      <b/>
      <sz val="11"/>
      <color rgb="FFFF7800"/>
      <name val="Itau Display Pro"/>
      <family val="2"/>
    </font>
    <font>
      <b/>
      <sz val="14"/>
      <color rgb="FFFF7800"/>
      <name val="Itau Display Pro"/>
      <family val="2"/>
    </font>
    <font>
      <b/>
      <sz val="16"/>
      <color rgb="FFFF7800"/>
      <name val="Itau Display Pro"/>
      <family val="2"/>
    </font>
    <font>
      <b/>
      <sz val="10"/>
      <color theme="1"/>
      <name val="Itau Display Pro"/>
      <family val="2"/>
    </font>
    <font>
      <b/>
      <sz val="11"/>
      <color theme="0"/>
      <name val="Itau Display Pro"/>
      <family val="2"/>
    </font>
    <font>
      <b/>
      <sz val="11"/>
      <color theme="1"/>
      <name val="Itau Display Pro"/>
      <family val="2"/>
    </font>
    <font>
      <b/>
      <sz val="12"/>
      <color rgb="FFFF7800"/>
      <name val="Calibri"/>
      <family val="2"/>
    </font>
    <font>
      <b/>
      <sz val="8"/>
      <color theme="0"/>
      <name val="Itau Display Pro"/>
      <family val="2"/>
    </font>
    <font>
      <sz val="8"/>
      <color theme="1"/>
      <name val="Itau Display Pro"/>
      <family val="2"/>
    </font>
    <font>
      <sz val="8"/>
      <name val="Itau Display Pro"/>
      <family val="2"/>
    </font>
    <font>
      <b/>
      <sz val="8"/>
      <name val="Itau Display Pro"/>
      <family val="2"/>
    </font>
    <font>
      <sz val="10"/>
      <color theme="0" tint="-0.34998626667073579"/>
      <name val="Itau Display Pro"/>
      <family val="2"/>
    </font>
    <font>
      <b/>
      <sz val="10"/>
      <color rgb="FFFF5900"/>
      <name val="Itau Display Pro"/>
      <family val="2"/>
    </font>
    <font>
      <sz val="10"/>
      <name val="Itau Display Pro"/>
      <family val="2"/>
    </font>
    <font>
      <b/>
      <sz val="10"/>
      <name val="Itau Display Pro"/>
      <family val="2"/>
    </font>
    <font>
      <b/>
      <sz val="10"/>
      <color indexed="32"/>
      <name val="Itau Display Pro"/>
      <family val="2"/>
    </font>
    <font>
      <sz val="10"/>
      <color indexed="32"/>
      <name val="Itau Display Pro"/>
      <family val="2"/>
    </font>
    <font>
      <sz val="11"/>
      <name val="Calibri"/>
      <family val="2"/>
      <scheme val="minor"/>
    </font>
    <font>
      <b/>
      <sz val="16"/>
      <color theme="0"/>
      <name val="Itau Display Pro"/>
      <family val="2"/>
    </font>
  </fonts>
  <fills count="10">
    <fill>
      <patternFill patternType="none"/>
    </fill>
    <fill>
      <patternFill patternType="gray125"/>
    </fill>
    <fill>
      <patternFill patternType="solid">
        <fgColor rgb="FFFF78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59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medium">
        <color theme="1"/>
      </top>
      <bottom style="thick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thick">
        <color theme="0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thick">
        <color theme="0"/>
      </left>
      <right style="medium">
        <color theme="1"/>
      </right>
      <top style="thick">
        <color theme="0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94">
    <xf numFmtId="0" fontId="0" fillId="0" borderId="0" xfId="0"/>
    <xf numFmtId="0" fontId="6" fillId="2" borderId="0" xfId="0" applyFont="1" applyFill="1" applyAlignment="1">
      <alignment horizontal="center"/>
    </xf>
    <xf numFmtId="0" fontId="4" fillId="3" borderId="0" xfId="0" applyFont="1" applyFill="1"/>
    <xf numFmtId="0" fontId="0" fillId="3" borderId="0" xfId="0" applyFill="1"/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12" fillId="2" borderId="0" xfId="0" applyFont="1" applyFill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top"/>
    </xf>
    <xf numFmtId="0" fontId="16" fillId="3" borderId="0" xfId="0" applyFont="1" applyFill="1"/>
    <xf numFmtId="0" fontId="16" fillId="0" borderId="0" xfId="0" applyFont="1"/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164" fontId="17" fillId="0" borderId="1" xfId="2" applyNumberFormat="1" applyFont="1" applyBorder="1"/>
    <xf numFmtId="10" fontId="17" fillId="0" borderId="9" xfId="3" applyNumberFormat="1" applyFont="1" applyBorder="1"/>
    <xf numFmtId="164" fontId="17" fillId="0" borderId="10" xfId="2" applyNumberFormat="1" applyFont="1" applyBorder="1"/>
    <xf numFmtId="164" fontId="17" fillId="0" borderId="11" xfId="2" applyNumberFormat="1" applyFont="1" applyBorder="1"/>
    <xf numFmtId="10" fontId="17" fillId="0" borderId="12" xfId="3" applyNumberFormat="1" applyFont="1" applyBorder="1"/>
    <xf numFmtId="10" fontId="17" fillId="0" borderId="13" xfId="3" applyNumberFormat="1" applyFont="1" applyBorder="1"/>
    <xf numFmtId="164" fontId="17" fillId="0" borderId="14" xfId="2" applyNumberFormat="1" applyFont="1" applyBorder="1"/>
    <xf numFmtId="164" fontId="17" fillId="0" borderId="15" xfId="2" applyNumberFormat="1" applyFont="1" applyBorder="1"/>
    <xf numFmtId="10" fontId="17" fillId="0" borderId="16" xfId="3" applyNumberFormat="1" applyFont="1" applyBorder="1"/>
    <xf numFmtId="0" fontId="18" fillId="0" borderId="3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165" fontId="17" fillId="3" borderId="21" xfId="1" applyNumberFormat="1" applyFont="1" applyFill="1" applyBorder="1" applyAlignment="1">
      <alignment horizontal="center" vertical="center"/>
    </xf>
    <xf numFmtId="165" fontId="17" fillId="3" borderId="0" xfId="1" applyNumberFormat="1" applyFont="1" applyFill="1" applyBorder="1" applyAlignment="1">
      <alignment horizontal="center" vertical="center"/>
    </xf>
    <xf numFmtId="164" fontId="17" fillId="0" borderId="19" xfId="2" applyNumberFormat="1" applyFont="1" applyBorder="1"/>
    <xf numFmtId="164" fontId="17" fillId="0" borderId="14" xfId="2" applyNumberFormat="1" applyFont="1" applyFill="1" applyBorder="1"/>
    <xf numFmtId="0" fontId="16" fillId="0" borderId="15" xfId="0" applyFont="1" applyBorder="1"/>
    <xf numFmtId="10" fontId="17" fillId="3" borderId="0" xfId="3" applyNumberFormat="1" applyFont="1" applyFill="1" applyBorder="1" applyAlignment="1">
      <alignment horizontal="center" vertical="center"/>
    </xf>
    <xf numFmtId="10" fontId="16" fillId="3" borderId="0" xfId="3" applyNumberFormat="1" applyFont="1" applyFill="1"/>
    <xf numFmtId="164" fontId="17" fillId="0" borderId="20" xfId="2" applyNumberFormat="1" applyFont="1" applyBorder="1"/>
    <xf numFmtId="165" fontId="17" fillId="0" borderId="21" xfId="1" applyNumberFormat="1" applyFont="1" applyFill="1" applyBorder="1" applyAlignment="1">
      <alignment horizontal="center" vertical="center"/>
    </xf>
    <xf numFmtId="0" fontId="7" fillId="3" borderId="0" xfId="5" applyFont="1" applyFill="1"/>
    <xf numFmtId="4" fontId="20" fillId="3" borderId="0" xfId="0" applyNumberFormat="1" applyFont="1" applyFill="1" applyAlignment="1">
      <alignment vertical="center"/>
    </xf>
    <xf numFmtId="0" fontId="4" fillId="3" borderId="0" xfId="5" applyFont="1" applyFill="1"/>
    <xf numFmtId="4" fontId="21" fillId="3" borderId="0" xfId="0" applyNumberFormat="1" applyFont="1" applyFill="1" applyAlignment="1">
      <alignment horizontal="left" vertical="center"/>
    </xf>
    <xf numFmtId="14" fontId="21" fillId="3" borderId="0" xfId="0" applyNumberFormat="1" applyFont="1" applyFill="1" applyAlignment="1">
      <alignment horizontal="center" vertical="center"/>
    </xf>
    <xf numFmtId="0" fontId="4" fillId="3" borderId="0" xfId="5" applyFont="1" applyFill="1" applyAlignment="1">
      <alignment horizontal="center"/>
    </xf>
    <xf numFmtId="166" fontId="23" fillId="3" borderId="0" xfId="0" applyNumberFormat="1" applyFont="1" applyFill="1" applyAlignment="1">
      <alignment horizontal="center" vertical="center"/>
    </xf>
    <xf numFmtId="4" fontId="24" fillId="3" borderId="0" xfId="0" applyNumberFormat="1" applyFont="1" applyFill="1" applyAlignment="1">
      <alignment vertical="center"/>
    </xf>
    <xf numFmtId="3" fontId="5" fillId="3" borderId="0" xfId="0" applyNumberFormat="1" applyFont="1" applyFill="1" applyAlignment="1">
      <alignment horizontal="center" vertical="center"/>
    </xf>
    <xf numFmtId="0" fontId="24" fillId="3" borderId="0" xfId="0" applyFont="1" applyFill="1" applyAlignment="1">
      <alignment vertical="center"/>
    </xf>
    <xf numFmtId="166" fontId="20" fillId="7" borderId="23" xfId="0" applyNumberFormat="1" applyFont="1" applyFill="1" applyBorder="1" applyAlignment="1">
      <alignment horizontal="left" vertical="center" indent="1"/>
    </xf>
    <xf numFmtId="1" fontId="6" fillId="6" borderId="24" xfId="0" applyNumberFormat="1" applyFont="1" applyFill="1" applyBorder="1" applyAlignment="1">
      <alignment horizontal="center" vertical="center"/>
    </xf>
    <xf numFmtId="166" fontId="20" fillId="7" borderId="25" xfId="0" applyNumberFormat="1" applyFont="1" applyFill="1" applyBorder="1" applyAlignment="1">
      <alignment horizontal="left" vertical="center" indent="1"/>
    </xf>
    <xf numFmtId="166" fontId="20" fillId="7" borderId="25" xfId="0" applyNumberFormat="1" applyFont="1" applyFill="1" applyBorder="1" applyAlignment="1">
      <alignment horizontal="left" vertical="center" wrapText="1" indent="1"/>
    </xf>
    <xf numFmtId="166" fontId="20" fillId="3" borderId="27" xfId="0" applyNumberFormat="1" applyFont="1" applyFill="1" applyBorder="1" applyAlignment="1">
      <alignment horizontal="right" vertical="center"/>
    </xf>
    <xf numFmtId="1" fontId="5" fillId="3" borderId="28" xfId="0" applyNumberFormat="1" applyFont="1" applyFill="1" applyBorder="1" applyAlignment="1">
      <alignment horizontal="center"/>
    </xf>
    <xf numFmtId="10" fontId="22" fillId="7" borderId="26" xfId="3" applyNumberFormat="1" applyFont="1" applyFill="1" applyBorder="1" applyAlignment="1" applyProtection="1">
      <alignment horizontal="center" vertical="center"/>
    </xf>
    <xf numFmtId="166" fontId="20" fillId="7" borderId="29" xfId="0" applyNumberFormat="1" applyFont="1" applyFill="1" applyBorder="1" applyAlignment="1">
      <alignment horizontal="left" vertical="center" wrapText="1" indent="1"/>
    </xf>
    <xf numFmtId="10" fontId="22" fillId="7" borderId="30" xfId="3" applyNumberFormat="1" applyFont="1" applyFill="1" applyBorder="1" applyAlignment="1" applyProtection="1">
      <alignment horizontal="center" vertical="center"/>
    </xf>
    <xf numFmtId="167" fontId="6" fillId="8" borderId="26" xfId="2" applyNumberFormat="1" applyFont="1" applyFill="1" applyBorder="1" applyAlignment="1" applyProtection="1">
      <alignment horizontal="center" vertical="center"/>
      <protection locked="0"/>
    </xf>
    <xf numFmtId="1" fontId="6" fillId="8" borderId="26" xfId="0" applyNumberFormat="1" applyFont="1" applyFill="1" applyBorder="1" applyAlignment="1" applyProtection="1">
      <alignment horizontal="center" vertical="center"/>
      <protection locked="0"/>
    </xf>
    <xf numFmtId="166" fontId="22" fillId="9" borderId="31" xfId="0" applyNumberFormat="1" applyFont="1" applyFill="1" applyBorder="1" applyAlignment="1">
      <alignment horizontal="left" vertical="center" wrapText="1" indent="1"/>
    </xf>
    <xf numFmtId="164" fontId="22" fillId="9" borderId="32" xfId="2" applyNumberFormat="1" applyFont="1" applyFill="1" applyBorder="1" applyAlignment="1" applyProtection="1">
      <alignment horizontal="left" vertical="center"/>
    </xf>
    <xf numFmtId="166" fontId="22" fillId="9" borderId="27" xfId="0" applyNumberFormat="1" applyFont="1" applyFill="1" applyBorder="1" applyAlignment="1">
      <alignment horizontal="left" vertical="center" indent="1"/>
    </xf>
    <xf numFmtId="164" fontId="22" fillId="9" borderId="28" xfId="2" applyNumberFormat="1" applyFont="1" applyFill="1" applyBorder="1" applyAlignment="1" applyProtection="1">
      <alignment horizontal="left" vertical="center"/>
    </xf>
    <xf numFmtId="44" fontId="22" fillId="9" borderId="27" xfId="2" applyFont="1" applyFill="1" applyBorder="1" applyAlignment="1" applyProtection="1">
      <alignment horizontal="left" vertical="center" wrapText="1" indent="1"/>
    </xf>
    <xf numFmtId="166" fontId="22" fillId="9" borderId="33" xfId="0" applyNumberFormat="1" applyFont="1" applyFill="1" applyBorder="1" applyAlignment="1">
      <alignment horizontal="left" vertical="center" wrapText="1" indent="1"/>
    </xf>
    <xf numFmtId="164" fontId="22" fillId="9" borderId="34" xfId="2" applyNumberFormat="1" applyFont="1" applyFill="1" applyBorder="1" applyAlignment="1" applyProtection="1">
      <alignment horizontal="left" vertical="center"/>
    </xf>
    <xf numFmtId="10" fontId="0" fillId="0" borderId="35" xfId="0" applyNumberFormat="1" applyBorder="1" applyAlignment="1">
      <alignment horizontal="center" vertical="center"/>
    </xf>
    <xf numFmtId="10" fontId="25" fillId="0" borderId="35" xfId="3" applyNumberFormat="1" applyFont="1" applyFill="1" applyBorder="1" applyAlignment="1">
      <alignment horizontal="center" vertical="center"/>
    </xf>
    <xf numFmtId="10" fontId="4" fillId="3" borderId="0" xfId="3" applyNumberFormat="1" applyFont="1" applyFill="1" applyAlignment="1">
      <alignment vertical="top" wrapText="1"/>
    </xf>
    <xf numFmtId="0" fontId="3" fillId="7" borderId="0" xfId="0" applyFont="1" applyFill="1" applyAlignment="1">
      <alignment horizontal="center" vertical="center"/>
    </xf>
    <xf numFmtId="0" fontId="3" fillId="7" borderId="0" xfId="0" applyFont="1" applyFill="1"/>
    <xf numFmtId="0" fontId="13" fillId="7" borderId="0" xfId="0" applyFont="1" applyFill="1"/>
    <xf numFmtId="0" fontId="14" fillId="7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3" fillId="7" borderId="0" xfId="0" applyFont="1" applyFill="1" applyAlignment="1">
      <alignment vertical="center"/>
    </xf>
    <xf numFmtId="0" fontId="0" fillId="7" borderId="0" xfId="0" applyFill="1"/>
    <xf numFmtId="0" fontId="4" fillId="7" borderId="0" xfId="0" applyFont="1" applyFill="1"/>
    <xf numFmtId="0" fontId="4" fillId="7" borderId="0" xfId="0" applyFont="1" applyFill="1" applyAlignment="1">
      <alignment vertical="center"/>
    </xf>
    <xf numFmtId="0" fontId="19" fillId="3" borderId="0" xfId="0" applyFont="1" applyFill="1" applyAlignment="1">
      <alignment horizontal="left" vertical="center" wrapText="1"/>
    </xf>
    <xf numFmtId="0" fontId="4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center"/>
    </xf>
    <xf numFmtId="0" fontId="3" fillId="7" borderId="0" xfId="0" applyFont="1" applyFill="1" applyAlignment="1">
      <alignment horizontal="left" wrapText="1"/>
    </xf>
    <xf numFmtId="0" fontId="15" fillId="6" borderId="3" xfId="0" applyFont="1" applyFill="1" applyBorder="1" applyAlignment="1">
      <alignment horizontal="center"/>
    </xf>
    <xf numFmtId="0" fontId="15" fillId="6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2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/>
    </xf>
  </cellXfs>
  <cellStyles count="6">
    <cellStyle name="Millares" xfId="1" builtinId="3"/>
    <cellStyle name="Moneda" xfId="2" builtinId="4"/>
    <cellStyle name="Normal" xfId="0" builtinId="0"/>
    <cellStyle name="Normal 2" xfId="5" xr:uid="{E5CCEAA5-29F2-40CA-9234-2B3BC4ACF32E}"/>
    <cellStyle name="Normal 3 2" xfId="4" xr:uid="{1D9A64FA-C7F1-4ACE-A5F7-BAE42D0AD366}"/>
    <cellStyle name="Porcentaje" xfId="3" builtinId="5"/>
  </cellStyles>
  <dxfs count="0"/>
  <tableStyles count="0" defaultTableStyle="TableStyleMedium2" defaultPivotStyle="PivotStyleLight16"/>
  <colors>
    <mruColors>
      <color rgb="FFFF7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Funcionamiento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#'Conoce VTU'!A1"/><Relationship Id="rId4" Type="http://schemas.openxmlformats.org/officeDocument/2006/relationships/hyperlink" Target="#Simulador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Portad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</xdr:rowOff>
    </xdr:from>
    <xdr:to>
      <xdr:col>9</xdr:col>
      <xdr:colOff>22860</xdr:colOff>
      <xdr:row>22</xdr:row>
      <xdr:rowOff>114300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E71B1C0-520C-D1E3-945E-680E76A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9620"/>
          <a:ext cx="7086600" cy="339852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9525</xdr:rowOff>
    </xdr:from>
    <xdr:to>
      <xdr:col>9</xdr:col>
      <xdr:colOff>19051</xdr:colOff>
      <xdr:row>4</xdr:row>
      <xdr:rowOff>152287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FCD386D-A0C3-4723-A45A-45CEE80C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525"/>
          <a:ext cx="6877050" cy="904762"/>
        </a:xfrm>
        <a:prstGeom prst="rect">
          <a:avLst/>
        </a:prstGeom>
        <a:solidFill>
          <a:srgbClr val="FF7800"/>
        </a:solidFill>
      </xdr:spPr>
    </xdr:pic>
    <xdr:clientData/>
  </xdr:twoCellAnchor>
  <xdr:twoCellAnchor>
    <xdr:from>
      <xdr:col>5</xdr:col>
      <xdr:colOff>38100</xdr:colOff>
      <xdr:row>10</xdr:row>
      <xdr:rowOff>106680</xdr:rowOff>
    </xdr:from>
    <xdr:to>
      <xdr:col>8</xdr:col>
      <xdr:colOff>571501</xdr:colOff>
      <xdr:row>12</xdr:row>
      <xdr:rowOff>125730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51B0C1C-99CA-4A17-A69D-F1E6BD75204B}"/>
            </a:ext>
          </a:extLst>
        </xdr:cNvPr>
        <xdr:cNvSpPr/>
      </xdr:nvSpPr>
      <xdr:spPr>
        <a:xfrm>
          <a:off x="3962400" y="1965960"/>
          <a:ext cx="2887981" cy="384810"/>
        </a:xfrm>
        <a:prstGeom prst="roundRect">
          <a:avLst/>
        </a:prstGeom>
        <a:solidFill>
          <a:schemeClr val="tx1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¿CÓMO FUNCIONA EL SIMULADOR?</a:t>
          </a:r>
        </a:p>
      </xdr:txBody>
    </xdr:sp>
    <xdr:clientData/>
  </xdr:twoCellAnchor>
  <xdr:twoCellAnchor>
    <xdr:from>
      <xdr:col>5</xdr:col>
      <xdr:colOff>46800</xdr:colOff>
      <xdr:row>17</xdr:row>
      <xdr:rowOff>106680</xdr:rowOff>
    </xdr:from>
    <xdr:to>
      <xdr:col>8</xdr:col>
      <xdr:colOff>571502</xdr:colOff>
      <xdr:row>19</xdr:row>
      <xdr:rowOff>125730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2FAE28E-38C1-45BA-AFD8-EEADBDD973EA}"/>
            </a:ext>
          </a:extLst>
        </xdr:cNvPr>
        <xdr:cNvSpPr/>
      </xdr:nvSpPr>
      <xdr:spPr>
        <a:xfrm>
          <a:off x="3971100" y="3246120"/>
          <a:ext cx="2879282" cy="384810"/>
        </a:xfrm>
        <a:prstGeom prst="roundRect">
          <a:avLst/>
        </a:prstGeom>
        <a:solidFill>
          <a:schemeClr val="tx2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lang="es-CO" sz="1400" b="1">
              <a:solidFill>
                <a:schemeClr val="lt1"/>
              </a:solidFill>
              <a:latin typeface="Itau Display Pro" panose="020B0503020204020204" pitchFamily="34" charset="0"/>
              <a:ea typeface="+mn-ea"/>
              <a:cs typeface="Itau Display Pro" panose="020B0503020204020204" pitchFamily="34" charset="0"/>
            </a:rPr>
            <a:t>EMPIEZA A  SIMULAR</a:t>
          </a:r>
        </a:p>
      </xdr:txBody>
    </xdr:sp>
    <xdr:clientData/>
  </xdr:twoCellAnchor>
  <xdr:twoCellAnchor>
    <xdr:from>
      <xdr:col>5</xdr:col>
      <xdr:colOff>46800</xdr:colOff>
      <xdr:row>14</xdr:row>
      <xdr:rowOff>19050</xdr:rowOff>
    </xdr:from>
    <xdr:to>
      <xdr:col>8</xdr:col>
      <xdr:colOff>571502</xdr:colOff>
      <xdr:row>16</xdr:row>
      <xdr:rowOff>30480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C6F24A6-F07F-4E4E-A9E3-0DE8CB82C36A}"/>
            </a:ext>
          </a:extLst>
        </xdr:cNvPr>
        <xdr:cNvSpPr/>
      </xdr:nvSpPr>
      <xdr:spPr>
        <a:xfrm>
          <a:off x="3971100" y="2609850"/>
          <a:ext cx="2879282" cy="377190"/>
        </a:xfrm>
        <a:prstGeom prst="roundRect">
          <a:avLst/>
        </a:prstGeom>
        <a:solidFill>
          <a:srgbClr val="002060"/>
        </a:solidFill>
        <a:ln>
          <a:noFill/>
        </a:ln>
        <a:scene3d>
          <a:camera prst="orthographicFront"/>
          <a:lightRig rig="threePt" dir="t"/>
        </a:scene3d>
        <a:sp3d contourW="12700">
          <a:bevelT/>
          <a:bevelB w="101600" prst="riblet"/>
          <a:contourClr>
            <a:schemeClr val="accent2">
              <a:lumMod val="75000"/>
            </a:schemeClr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CO" sz="1400" b="1">
              <a:latin typeface="Itau Display Pro" panose="020B0503020204020204" pitchFamily="34" charset="0"/>
              <a:cs typeface="Itau Display Pro" panose="020B0503020204020204" pitchFamily="34" charset="0"/>
            </a:rPr>
            <a:t>CONOCE</a:t>
          </a:r>
          <a:r>
            <a:rPr lang="es-CO" sz="1400" b="1" baseline="0">
              <a:latin typeface="Itau Display Pro" panose="020B0503020204020204" pitchFamily="34" charset="0"/>
              <a:cs typeface="Itau Display Pro" panose="020B0503020204020204" pitchFamily="34" charset="0"/>
            </a:rPr>
            <a:t> EL VTU</a:t>
          </a:r>
          <a:endParaRPr lang="es-CO" sz="1400" b="1">
            <a:latin typeface="Itau Display Pro" panose="020B0503020204020204" pitchFamily="34" charset="0"/>
            <a:cs typeface="Itau Display Pro" panose="020B0503020204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2</xdr:row>
      <xdr:rowOff>129540</xdr:rowOff>
    </xdr:from>
    <xdr:to>
      <xdr:col>5</xdr:col>
      <xdr:colOff>446928</xdr:colOff>
      <xdr:row>3</xdr:row>
      <xdr:rowOff>269436</xdr:rowOff>
    </xdr:to>
    <xdr:pic>
      <xdr:nvPicPr>
        <xdr:cNvPr id="3" name="13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8A0AC-BDA8-4B35-8248-7FBD1F106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115" y="670560"/>
          <a:ext cx="348503" cy="383736"/>
        </a:xfrm>
        <a:prstGeom prst="rect">
          <a:avLst/>
        </a:prstGeom>
      </xdr:spPr>
    </xdr:pic>
    <xdr:clientData/>
  </xdr:twoCellAnchor>
  <xdr:twoCellAnchor editAs="oneCell">
    <xdr:from>
      <xdr:col>3</xdr:col>
      <xdr:colOff>243840</xdr:colOff>
      <xdr:row>0</xdr:row>
      <xdr:rowOff>137159</xdr:rowOff>
    </xdr:from>
    <xdr:to>
      <xdr:col>4</xdr:col>
      <xdr:colOff>29210</xdr:colOff>
      <xdr:row>2</xdr:row>
      <xdr:rowOff>150410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91640DF-533A-4F97-828D-406FD0F7D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04460" y="137159"/>
          <a:ext cx="563880" cy="5542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1</xdr:row>
      <xdr:rowOff>38100</xdr:rowOff>
    </xdr:from>
    <xdr:to>
      <xdr:col>11</xdr:col>
      <xdr:colOff>470295</xdr:colOff>
      <xdr:row>2</xdr:row>
      <xdr:rowOff>161925</xdr:rowOff>
    </xdr:to>
    <xdr:pic>
      <xdr:nvPicPr>
        <xdr:cNvPr id="4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8BAEE-461E-45BE-8A08-FC0B25611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29450" y="22860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129540</xdr:colOff>
      <xdr:row>0</xdr:row>
      <xdr:rowOff>0</xdr:rowOff>
    </xdr:from>
    <xdr:to>
      <xdr:col>2</xdr:col>
      <xdr:colOff>160020</xdr:colOff>
      <xdr:row>2</xdr:row>
      <xdr:rowOff>111921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6A623-8153-41EE-9156-D70208CE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40" y="0"/>
          <a:ext cx="586740" cy="5767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104775</xdr:colOff>
      <xdr:row>1</xdr:row>
      <xdr:rowOff>228600</xdr:rowOff>
    </xdr:from>
    <xdr:to>
      <xdr:col>15</xdr:col>
      <xdr:colOff>470295</xdr:colOff>
      <xdr:row>3</xdr:row>
      <xdr:rowOff>142875</xdr:rowOff>
    </xdr:to>
    <xdr:pic>
      <xdr:nvPicPr>
        <xdr:cNvPr id="3" name="1 Imagen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17EC9E-7EC5-42E6-B358-C02C4F266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96525" y="438150"/>
          <a:ext cx="365520" cy="400050"/>
        </a:xfrm>
        <a:prstGeom prst="rect">
          <a:avLst/>
        </a:prstGeom>
        <a:solidFill>
          <a:srgbClr val="FF7800"/>
        </a:solidFill>
      </xdr:spPr>
    </xdr:pic>
    <xdr:clientData/>
  </xdr:twoCellAnchor>
  <xdr:twoCellAnchor editAs="oneCell">
    <xdr:from>
      <xdr:col>0</xdr:col>
      <xdr:colOff>53340</xdr:colOff>
      <xdr:row>0</xdr:row>
      <xdr:rowOff>60960</xdr:rowOff>
    </xdr:from>
    <xdr:to>
      <xdr:col>0</xdr:col>
      <xdr:colOff>647700</xdr:colOff>
      <xdr:row>2</xdr:row>
      <xdr:rowOff>172752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9783D2-5AB7-4C87-A553-936F194D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" y="60960"/>
          <a:ext cx="594360" cy="5842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SONA%20NATURAL%20DISCO%20D\GENERAL\TASAS\2023\Marzo\Cambio%20semana%2021032023\VTUP-PASIVOS%20-%20co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Funcionamiento"/>
      <sheetName val="VTU"/>
      <sheetName val="Simulador"/>
      <sheetName val="Tasas"/>
      <sheetName val="listas."/>
    </sheetNames>
    <sheetDataSet>
      <sheetData sheetId="0"/>
      <sheetData sheetId="1"/>
      <sheetData sheetId="2"/>
      <sheetData sheetId="3"/>
      <sheetData sheetId="4"/>
      <sheetData sheetId="5">
        <row r="30">
          <cell r="C30" t="str">
            <v>IS Cuenta basica</v>
          </cell>
          <cell r="D30" t="str">
            <v>IS</v>
          </cell>
          <cell r="E30" t="str">
            <v>Personal Bank Principal</v>
          </cell>
          <cell r="F30" t="str">
            <v>Personal Bank No Principal</v>
          </cell>
          <cell r="G30" t="str">
            <v>Private Titular</v>
          </cell>
          <cell r="H30" t="str">
            <v>Private No titular</v>
          </cell>
          <cell r="I30" t="str">
            <v>Convenio principal</v>
          </cell>
        </row>
        <row r="31">
          <cell r="C31" t="str">
            <v>Ilimitados</v>
          </cell>
          <cell r="D31" t="str">
            <v>Ilimitados</v>
          </cell>
          <cell r="E31" t="str">
            <v>Ilimitados</v>
          </cell>
          <cell r="F31" t="str">
            <v>Ilimitados</v>
          </cell>
          <cell r="G31" t="str">
            <v>Ilimitados</v>
          </cell>
          <cell r="H31" t="str">
            <v>Ilimitados</v>
          </cell>
          <cell r="I31" t="str">
            <v>Ilimitados</v>
          </cell>
        </row>
        <row r="32">
          <cell r="C32">
            <v>2</v>
          </cell>
          <cell r="D32">
            <v>2</v>
          </cell>
          <cell r="E32">
            <v>4</v>
          </cell>
          <cell r="F32">
            <v>8</v>
          </cell>
          <cell r="G32">
            <v>12</v>
          </cell>
          <cell r="H32">
            <v>12</v>
          </cell>
          <cell r="I32">
            <v>8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1</v>
          </cell>
          <cell r="G33">
            <v>2</v>
          </cell>
          <cell r="H33">
            <v>2</v>
          </cell>
          <cell r="I33">
            <v>1</v>
          </cell>
        </row>
        <row r="34">
          <cell r="C34">
            <v>2</v>
          </cell>
          <cell r="D34" t="str">
            <v>Ilimitados</v>
          </cell>
          <cell r="E34" t="str">
            <v>Ilimitados</v>
          </cell>
          <cell r="F34" t="str">
            <v>Ilimitados</v>
          </cell>
          <cell r="G34" t="str">
            <v>Ilimitados</v>
          </cell>
          <cell r="H34" t="str">
            <v>Ilimitados</v>
          </cell>
          <cell r="I34" t="str">
            <v>Ilimitados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2</v>
          </cell>
          <cell r="G35">
            <v>4</v>
          </cell>
          <cell r="H35">
            <v>4</v>
          </cell>
          <cell r="I35">
            <v>1</v>
          </cell>
        </row>
        <row r="36">
          <cell r="C36">
            <v>1</v>
          </cell>
          <cell r="D36">
            <v>1</v>
          </cell>
          <cell r="E36" t="str">
            <v>Ilimitados</v>
          </cell>
          <cell r="F36" t="str">
            <v>Ilimitados</v>
          </cell>
          <cell r="G36" t="str">
            <v>Ilimitados</v>
          </cell>
          <cell r="H36" t="str">
            <v>Ilimitados</v>
          </cell>
          <cell r="I36" t="str">
            <v>Ilimitados</v>
          </cell>
        </row>
        <row r="37">
          <cell r="C37">
            <v>7900</v>
          </cell>
          <cell r="D37">
            <v>13350</v>
          </cell>
          <cell r="E37">
            <v>15350</v>
          </cell>
          <cell r="F37">
            <v>0</v>
          </cell>
          <cell r="G37">
            <v>43650</v>
          </cell>
          <cell r="H37">
            <v>21900</v>
          </cell>
          <cell r="I3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01BBA-544B-4693-A65F-EBADACD77709}">
  <dimension ref="A1:A4"/>
  <sheetViews>
    <sheetView showRowColHeaders="0" tabSelected="1" zoomScale="110" zoomScaleNormal="110" workbookViewId="0">
      <selection activeCell="J3" sqref="J3"/>
    </sheetView>
  </sheetViews>
  <sheetFormatPr baseColWidth="10" defaultColWidth="11.453125" defaultRowHeight="14.5" x14ac:dyDescent="0.35"/>
  <cols>
    <col min="1" max="16384" width="11.453125" style="3"/>
  </cols>
  <sheetData>
    <row r="1" ht="15" customHeight="1" x14ac:dyDescent="0.35"/>
    <row r="2" ht="15" customHeight="1" x14ac:dyDescent="0.35"/>
    <row r="3" ht="15" customHeight="1" x14ac:dyDescent="0.35"/>
    <row r="4" ht="15" customHeight="1" x14ac:dyDescent="0.35"/>
  </sheetData>
  <sheetProtection algorithmName="SHA-512" hashValue="FSyKRSxRImRRJeWa5Id1P+iOZ1PjuUQM5IU5nLzgX+Vgfu1epU6UMA08qZTFrHUBF/qHSz9fvvw1zP03ntvjvg==" saltValue="CzVY+cTn7ogZE29RMgdKMw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D60D-9F98-41B2-A792-0D5BADC2C2C5}">
  <dimension ref="A1:M23"/>
  <sheetViews>
    <sheetView workbookViewId="0">
      <selection activeCell="C7" sqref="C7"/>
    </sheetView>
  </sheetViews>
  <sheetFormatPr baseColWidth="10" defaultColWidth="11.453125" defaultRowHeight="14" x14ac:dyDescent="0.35"/>
  <cols>
    <col min="1" max="1" width="5" style="41" customWidth="1"/>
    <col min="2" max="2" width="39" style="41" customWidth="1"/>
    <col min="3" max="3" width="28.26953125" style="44" customWidth="1"/>
    <col min="4" max="16384" width="11.453125" style="41"/>
  </cols>
  <sheetData>
    <row r="1" spans="1:13" ht="23.25" customHeight="1" x14ac:dyDescent="0.35">
      <c r="A1" s="41" t="s">
        <v>0</v>
      </c>
      <c r="B1" s="42" t="s">
        <v>1</v>
      </c>
      <c r="C1" s="43">
        <f ca="1">+TODAY()</f>
        <v>46062</v>
      </c>
    </row>
    <row r="2" spans="1:13" ht="20.25" customHeight="1" x14ac:dyDescent="0.35">
      <c r="B2" s="40" t="s">
        <v>2</v>
      </c>
    </row>
    <row r="3" spans="1:13" ht="19.5" customHeight="1" x14ac:dyDescent="0.35">
      <c r="B3" s="40" t="s">
        <v>3</v>
      </c>
    </row>
    <row r="4" spans="1:13" ht="39" customHeight="1" x14ac:dyDescent="0.35">
      <c r="B4" s="80" t="s">
        <v>4</v>
      </c>
      <c r="C4" s="80"/>
      <c r="F4" s="4" t="s">
        <v>5</v>
      </c>
    </row>
    <row r="5" spans="1:13" ht="8.25" customHeight="1" thickBot="1" x14ac:dyDescent="0.4"/>
    <row r="6" spans="1:13" ht="21.75" customHeight="1" thickBot="1" x14ac:dyDescent="0.4">
      <c r="B6" s="49" t="s">
        <v>6</v>
      </c>
      <c r="C6" s="50"/>
      <c r="D6" s="41" t="s">
        <v>8</v>
      </c>
    </row>
    <row r="7" spans="1:13" ht="15" thickTop="1" thickBot="1" x14ac:dyDescent="0.4">
      <c r="B7" s="51" t="s">
        <v>9</v>
      </c>
      <c r="C7" s="58"/>
      <c r="D7" s="41" t="s">
        <v>10</v>
      </c>
    </row>
    <row r="8" spans="1:13" ht="18" customHeight="1" thickTop="1" thickBot="1" x14ac:dyDescent="0.4">
      <c r="B8" s="52" t="s">
        <v>11</v>
      </c>
      <c r="C8" s="59"/>
      <c r="D8" s="41" t="s">
        <v>10</v>
      </c>
    </row>
    <row r="9" spans="1:13" ht="12.75" customHeight="1" thickBot="1" x14ac:dyDescent="0.4">
      <c r="B9" s="53"/>
      <c r="C9" s="54"/>
    </row>
    <row r="10" spans="1:13" ht="27" customHeight="1" thickTop="1" thickBot="1" x14ac:dyDescent="0.4">
      <c r="B10" s="52" t="s">
        <v>12</v>
      </c>
      <c r="C10" s="55">
        <f>IF(OR(C6="Cuenta de ahorros Nomina",C6="Cuenta de ahorros Basica",C6="Cuenta de ahorros infantil",C6="Cuenta de ahorros"),VLOOKUP(C7,Tasas!J6:L7,3,TRUE),IF(C6="cuenta corriente",0%,IF(C6="AFC",VLOOKUP(C7,Tasas!$P$18:$R$21,3,TRUE),IF(C6="Itaú Rentable",VLOOKUP(C7,Tasas!$P$6:$R$13,3,TRUE),IF(C6="Ahorro Programado",VLOOKUP(C7,Tasas!$F$6:$H$7,3,TRUE),IF(C6="cdt",IFERROR(VLOOKUP(C7,Tasas!$F$14:$M$18,HLOOKUP(C8,Tasas!$H$13:$M$19,7,TRUE),TRUE),0.01%),IF(C6="cdt VIRTUAL",IFERROR(VLOOKUP(C7,Tasas!$F$24:$N$27,HLOOKUP(C8,Tasas!$H$23:$N$28,6,TRUE),TRUE),0.01%),0.01%)))))))</f>
        <v>1E-4</v>
      </c>
      <c r="F10" s="69"/>
      <c r="G10" s="69"/>
      <c r="H10" s="69"/>
      <c r="I10" s="69"/>
      <c r="J10" s="69"/>
      <c r="K10" s="69"/>
      <c r="L10" s="69"/>
      <c r="M10" s="69"/>
    </row>
    <row r="11" spans="1:13" ht="23.25" customHeight="1" thickTop="1" thickBot="1" x14ac:dyDescent="0.4">
      <c r="B11" s="52" t="s">
        <v>13</v>
      </c>
      <c r="C11" s="55">
        <f>((1+C10)^(1/12)-1)*12</f>
        <v>9.9995416960041439E-5</v>
      </c>
      <c r="F11" s="69"/>
      <c r="G11" s="69"/>
      <c r="H11" s="69"/>
      <c r="I11" s="69"/>
      <c r="J11" s="69"/>
      <c r="K11" s="69"/>
      <c r="L11" s="69"/>
      <c r="M11" s="69"/>
    </row>
    <row r="12" spans="1:13" ht="23.25" customHeight="1" thickTop="1" thickBot="1" x14ac:dyDescent="0.4">
      <c r="B12" s="52" t="s">
        <v>14</v>
      </c>
      <c r="C12" s="55">
        <f>C11/12</f>
        <v>8.3329514133367866E-6</v>
      </c>
      <c r="F12" s="69"/>
      <c r="G12" s="69"/>
      <c r="H12" s="69"/>
      <c r="I12" s="69"/>
      <c r="J12" s="69"/>
      <c r="K12" s="69"/>
      <c r="L12" s="69"/>
      <c r="M12" s="69"/>
    </row>
    <row r="13" spans="1:13" ht="23.25" customHeight="1" thickTop="1" thickBot="1" x14ac:dyDescent="0.4">
      <c r="B13" s="56" t="s">
        <v>15</v>
      </c>
      <c r="C13" s="57">
        <f>+C12/30</f>
        <v>2.7776504711122624E-7</v>
      </c>
      <c r="F13" s="69"/>
      <c r="G13" s="69"/>
      <c r="H13" s="69"/>
      <c r="I13" s="69"/>
      <c r="J13" s="69"/>
      <c r="K13" s="69"/>
      <c r="L13" s="69"/>
      <c r="M13" s="69"/>
    </row>
    <row r="14" spans="1:13" s="48" customFormat="1" ht="9.75" customHeight="1" thickBot="1" x14ac:dyDescent="0.4">
      <c r="A14" s="45"/>
      <c r="B14" s="46"/>
      <c r="C14" s="47"/>
      <c r="F14" s="69"/>
      <c r="G14" s="69"/>
      <c r="H14" s="69"/>
      <c r="I14" s="69"/>
      <c r="J14" s="69"/>
      <c r="K14" s="69"/>
      <c r="L14" s="69"/>
      <c r="M14" s="69"/>
    </row>
    <row r="15" spans="1:13" s="48" customFormat="1" x14ac:dyDescent="0.35">
      <c r="A15" s="45"/>
      <c r="B15" s="60" t="s">
        <v>16</v>
      </c>
      <c r="C15" s="61">
        <f>FV(NOMINAL(C10,IF(C6="CDT",360,365))/IF(C6="CDT",360,365),C8,,-C7)-C7</f>
        <v>0</v>
      </c>
      <c r="F15" s="69"/>
      <c r="G15" s="69"/>
      <c r="H15" s="69"/>
      <c r="I15" s="69"/>
      <c r="J15" s="69"/>
      <c r="K15" s="69"/>
      <c r="L15" s="69"/>
      <c r="M15" s="69"/>
    </row>
    <row r="16" spans="1:13" s="48" customFormat="1" x14ac:dyDescent="0.35">
      <c r="A16" s="45"/>
      <c r="B16" s="62" t="s">
        <v>17</v>
      </c>
      <c r="C16" s="63" t="str">
        <f>IF(C6="CDT",C15*4%,IF(C6&lt;&gt;"CDT",IF(C15&gt;2100,C15*7%,"0"),C15*7%))</f>
        <v>0</v>
      </c>
      <c r="F16" s="69"/>
      <c r="G16" s="69"/>
      <c r="H16" s="69"/>
      <c r="I16" s="69"/>
      <c r="J16" s="69"/>
      <c r="K16" s="69"/>
      <c r="L16" s="69"/>
      <c r="M16" s="69"/>
    </row>
    <row r="17" spans="1:13" s="48" customFormat="1" x14ac:dyDescent="0.35">
      <c r="A17" s="45"/>
      <c r="B17" s="64" t="s">
        <v>18</v>
      </c>
      <c r="C17" s="63">
        <f>C15-C16</f>
        <v>0</v>
      </c>
      <c r="F17" s="69"/>
      <c r="G17" s="69"/>
      <c r="H17" s="69"/>
      <c r="I17" s="69"/>
      <c r="J17" s="69"/>
      <c r="K17" s="69"/>
      <c r="L17" s="69"/>
      <c r="M17" s="69"/>
    </row>
    <row r="18" spans="1:13" x14ac:dyDescent="0.35">
      <c r="B18" s="64" t="s">
        <v>19</v>
      </c>
      <c r="C18" s="63">
        <f>IF(C6=1,HLOOKUP(#REF!,[1]listas.!C30:I37,8,[1]listas.!A2),0)</f>
        <v>0</v>
      </c>
    </row>
    <row r="19" spans="1:13" ht="14.5" thickBot="1" x14ac:dyDescent="0.4">
      <c r="B19" s="65" t="s">
        <v>20</v>
      </c>
      <c r="C19" s="66">
        <f>+C15-C16-C18</f>
        <v>0</v>
      </c>
    </row>
    <row r="20" spans="1:13" x14ac:dyDescent="0.35">
      <c r="B20" s="39" t="s">
        <v>21</v>
      </c>
    </row>
    <row r="21" spans="1:13" ht="42.75" customHeight="1" x14ac:dyDescent="0.35">
      <c r="B21" s="79" t="s">
        <v>22</v>
      </c>
      <c r="C21" s="79"/>
    </row>
    <row r="22" spans="1:13" ht="42.75" customHeight="1" x14ac:dyDescent="0.35">
      <c r="B22" s="79" t="s">
        <v>23</v>
      </c>
      <c r="C22" s="79"/>
    </row>
    <row r="23" spans="1:13" ht="40.5" customHeight="1" x14ac:dyDescent="0.35"/>
  </sheetData>
  <mergeCells count="3">
    <mergeCell ref="B21:C21"/>
    <mergeCell ref="B4:C4"/>
    <mergeCell ref="B22:C22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BD695-2C24-4F6E-A548-BB7F73DE5998}">
          <x14:formula1>
            <xm:f>'Lista productos'!$C$4:$C$13</xm:f>
          </x14:formula1>
          <xm:sqref>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2EDAE-68B5-4C64-8FB4-2496DC8EE1A7}">
  <dimension ref="B2:L16"/>
  <sheetViews>
    <sheetView workbookViewId="0">
      <selection activeCell="L5" sqref="L5"/>
    </sheetView>
  </sheetViews>
  <sheetFormatPr baseColWidth="10" defaultColWidth="11.453125" defaultRowHeight="14.5" x14ac:dyDescent="0.35"/>
  <cols>
    <col min="1" max="1" width="3.453125" style="3" customWidth="1"/>
    <col min="2" max="2" width="4.7265625" style="3" customWidth="1"/>
    <col min="3" max="3" width="4.26953125" style="3" customWidth="1"/>
    <col min="4" max="16384" width="11.453125" style="3"/>
  </cols>
  <sheetData>
    <row r="2" spans="2:12" ht="21.5" x14ac:dyDescent="0.5">
      <c r="B2" s="2"/>
      <c r="D2" s="81" t="s">
        <v>24</v>
      </c>
      <c r="E2" s="81"/>
      <c r="F2" s="81"/>
      <c r="G2" s="81"/>
      <c r="H2" s="2"/>
      <c r="I2" s="2"/>
      <c r="J2" s="2"/>
      <c r="K2" s="2"/>
      <c r="L2" s="2"/>
    </row>
    <row r="3" spans="2:12" ht="21.5" x14ac:dyDescent="0.5">
      <c r="B3" s="2"/>
      <c r="D3" s="7"/>
      <c r="E3" s="2"/>
      <c r="F3" s="2"/>
      <c r="G3" s="2"/>
      <c r="H3" s="2"/>
      <c r="I3" s="2"/>
      <c r="J3" s="2"/>
      <c r="K3" s="2"/>
      <c r="L3" s="2"/>
    </row>
    <row r="4" spans="2:12" x14ac:dyDescent="0.35">
      <c r="B4" s="2"/>
      <c r="C4" s="2"/>
      <c r="D4" s="2"/>
      <c r="E4" s="2"/>
      <c r="F4" s="2"/>
      <c r="G4" s="2"/>
      <c r="H4" s="2"/>
      <c r="I4" s="2"/>
      <c r="K4" s="2"/>
    </row>
    <row r="5" spans="2:12" x14ac:dyDescent="0.35">
      <c r="B5" s="1">
        <v>1</v>
      </c>
      <c r="C5" s="76"/>
      <c r="D5" s="77" t="s">
        <v>25</v>
      </c>
      <c r="E5" s="77"/>
      <c r="F5" s="77"/>
      <c r="G5" s="77"/>
      <c r="H5" s="77"/>
      <c r="I5" s="77"/>
      <c r="J5" s="77"/>
      <c r="K5" s="77"/>
      <c r="L5" s="4" t="s">
        <v>5</v>
      </c>
    </row>
    <row r="6" spans="2:12" x14ac:dyDescent="0.35">
      <c r="B6" s="78"/>
      <c r="C6" s="76"/>
      <c r="D6" s="78"/>
      <c r="E6" s="78"/>
      <c r="F6" s="78"/>
      <c r="G6" s="78"/>
      <c r="H6" s="78"/>
      <c r="I6" s="78"/>
      <c r="J6" s="78"/>
      <c r="K6" s="78"/>
      <c r="L6" s="2"/>
    </row>
    <row r="7" spans="2:12" x14ac:dyDescent="0.35">
      <c r="B7" s="1">
        <v>2</v>
      </c>
      <c r="C7" s="76"/>
      <c r="D7" s="78" t="s">
        <v>26</v>
      </c>
      <c r="E7" s="78"/>
      <c r="F7" s="78"/>
      <c r="G7" s="78"/>
      <c r="H7" s="78"/>
      <c r="I7" s="78"/>
      <c r="J7" s="78"/>
      <c r="K7" s="78"/>
      <c r="L7" s="2"/>
    </row>
    <row r="8" spans="2:12" x14ac:dyDescent="0.35">
      <c r="B8" s="77"/>
      <c r="C8" s="76"/>
      <c r="D8" s="78"/>
      <c r="E8" s="78"/>
      <c r="F8" s="78"/>
      <c r="G8" s="78"/>
      <c r="H8" s="78"/>
      <c r="I8" s="78"/>
      <c r="J8" s="78"/>
      <c r="K8" s="78"/>
      <c r="L8" s="2"/>
    </row>
    <row r="9" spans="2:12" x14ac:dyDescent="0.35">
      <c r="B9" s="1">
        <v>3</v>
      </c>
      <c r="C9" s="76"/>
      <c r="D9" s="78" t="s">
        <v>27</v>
      </c>
      <c r="E9" s="78"/>
      <c r="F9" s="78"/>
      <c r="G9" s="78"/>
      <c r="H9" s="78"/>
      <c r="I9" s="78"/>
      <c r="J9" s="78"/>
      <c r="K9" s="78"/>
    </row>
    <row r="10" spans="2:12" x14ac:dyDescent="0.35">
      <c r="B10" s="77"/>
      <c r="C10" s="76"/>
      <c r="D10" s="78"/>
      <c r="E10" s="78"/>
      <c r="F10" s="78"/>
      <c r="G10" s="78"/>
      <c r="H10" s="78"/>
      <c r="I10" s="78"/>
      <c r="J10" s="78"/>
      <c r="K10" s="78"/>
      <c r="L10" s="2"/>
    </row>
    <row r="11" spans="2:12" x14ac:dyDescent="0.35">
      <c r="B11" s="1">
        <v>4</v>
      </c>
      <c r="C11" s="76"/>
      <c r="D11" s="78" t="s">
        <v>28</v>
      </c>
      <c r="E11" s="78"/>
      <c r="F11" s="78"/>
      <c r="G11" s="78"/>
      <c r="H11" s="78"/>
      <c r="I11" s="78"/>
      <c r="J11" s="78"/>
      <c r="K11" s="78"/>
      <c r="L11" s="2"/>
    </row>
    <row r="12" spans="2:12" x14ac:dyDescent="0.35">
      <c r="B12" s="77"/>
      <c r="C12" s="76"/>
      <c r="D12" s="78"/>
      <c r="E12" s="78"/>
      <c r="F12" s="78"/>
      <c r="G12" s="78"/>
      <c r="H12" s="78"/>
      <c r="I12" s="78"/>
      <c r="J12" s="78"/>
      <c r="K12" s="78"/>
      <c r="L12" s="2"/>
    </row>
    <row r="13" spans="2:12" x14ac:dyDescent="0.35">
      <c r="B13" s="1">
        <v>5</v>
      </c>
      <c r="C13" s="76"/>
      <c r="D13" s="78" t="s">
        <v>29</v>
      </c>
      <c r="E13" s="78"/>
      <c r="F13" s="78"/>
      <c r="G13" s="78"/>
      <c r="H13" s="78"/>
      <c r="I13" s="78"/>
      <c r="J13" s="78"/>
      <c r="K13" s="78"/>
      <c r="L13" s="2"/>
    </row>
    <row r="14" spans="2:12" x14ac:dyDescent="0.35">
      <c r="B14" s="77"/>
      <c r="C14" s="76"/>
      <c r="D14" s="78" t="s">
        <v>30</v>
      </c>
      <c r="E14" s="78"/>
      <c r="F14" s="78"/>
      <c r="G14" s="78"/>
      <c r="H14" s="78"/>
      <c r="I14" s="78"/>
      <c r="J14" s="78"/>
      <c r="K14" s="78"/>
      <c r="L14" s="2"/>
    </row>
    <row r="15" spans="2:12" x14ac:dyDescent="0.35">
      <c r="B15" s="77"/>
      <c r="C15" s="76"/>
      <c r="D15" s="78"/>
      <c r="E15" s="78"/>
      <c r="F15" s="78"/>
      <c r="G15" s="78"/>
      <c r="H15" s="78"/>
      <c r="I15" s="78"/>
      <c r="J15" s="78"/>
      <c r="K15" s="78"/>
      <c r="L15" s="2"/>
    </row>
    <row r="16" spans="2:12" x14ac:dyDescent="0.35">
      <c r="B16" s="1">
        <v>6</v>
      </c>
      <c r="C16" s="76"/>
      <c r="D16" s="78" t="s">
        <v>31</v>
      </c>
      <c r="E16" s="78"/>
      <c r="F16" s="78"/>
      <c r="G16" s="78"/>
      <c r="H16" s="78"/>
      <c r="I16" s="78"/>
      <c r="J16" s="78"/>
      <c r="K16" s="78"/>
      <c r="L16" s="2"/>
    </row>
  </sheetData>
  <mergeCells count="1">
    <mergeCell ref="D2:G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D416-F3BC-4168-AAB8-37FB043FB312}">
  <dimension ref="B2:P30"/>
  <sheetViews>
    <sheetView workbookViewId="0"/>
  </sheetViews>
  <sheetFormatPr baseColWidth="10" defaultColWidth="11.453125" defaultRowHeight="15" x14ac:dyDescent="0.35"/>
  <cols>
    <col min="1" max="1" width="11.453125" style="9"/>
    <col min="2" max="2" width="5.54296875" style="10" customWidth="1"/>
    <col min="3" max="3" width="4.54296875" style="9" customWidth="1"/>
    <col min="4" max="4" width="5.54296875" style="9" customWidth="1"/>
    <col min="5" max="16384" width="11.453125" style="9"/>
  </cols>
  <sheetData>
    <row r="2" spans="2:16" ht="21.5" x14ac:dyDescent="0.5">
      <c r="D2" s="81" t="s">
        <v>32</v>
      </c>
      <c r="E2" s="81"/>
      <c r="F2" s="81"/>
      <c r="G2" s="81"/>
      <c r="H2" s="81"/>
      <c r="I2" s="81"/>
    </row>
    <row r="3" spans="2:16" x14ac:dyDescent="0.35">
      <c r="B3" s="70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6" x14ac:dyDescent="0.35">
      <c r="B4" s="8">
        <v>1</v>
      </c>
      <c r="C4" s="71"/>
      <c r="D4" s="72" t="s">
        <v>33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2:16" x14ac:dyDescent="0.35">
      <c r="B5" s="70"/>
      <c r="C5" s="71"/>
      <c r="D5" s="71" t="s">
        <v>34</v>
      </c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5" t="s">
        <v>5</v>
      </c>
    </row>
    <row r="6" spans="2:16" ht="15.5" x14ac:dyDescent="0.35">
      <c r="B6" s="70"/>
      <c r="C6" s="71"/>
      <c r="D6" s="73" t="s">
        <v>35</v>
      </c>
      <c r="E6" s="71" t="s">
        <v>36</v>
      </c>
      <c r="F6" s="71"/>
      <c r="G6" s="71"/>
      <c r="H6" s="71"/>
      <c r="I6" s="71"/>
      <c r="J6" s="71"/>
      <c r="K6" s="71"/>
      <c r="L6" s="71"/>
      <c r="M6" s="71"/>
      <c r="N6" s="71"/>
      <c r="O6" s="71"/>
    </row>
    <row r="7" spans="2:16" ht="15.5" x14ac:dyDescent="0.35">
      <c r="B7" s="70"/>
      <c r="C7" s="71"/>
      <c r="D7" s="73" t="s">
        <v>35</v>
      </c>
      <c r="E7" s="71" t="s">
        <v>37</v>
      </c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2:16" x14ac:dyDescent="0.35">
      <c r="B8" s="70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</row>
    <row r="9" spans="2:16" x14ac:dyDescent="0.35">
      <c r="B9" s="8">
        <v>2</v>
      </c>
      <c r="C9" s="71"/>
      <c r="D9" s="72" t="s">
        <v>38</v>
      </c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</row>
    <row r="10" spans="2:16" ht="16.5" customHeight="1" x14ac:dyDescent="0.35">
      <c r="B10" s="70"/>
      <c r="C10" s="71"/>
      <c r="D10" s="82" t="s">
        <v>39</v>
      </c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1"/>
    </row>
    <row r="11" spans="2:16" x14ac:dyDescent="0.35">
      <c r="B11" s="70"/>
      <c r="C11" s="71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71"/>
    </row>
    <row r="12" spans="2:16" x14ac:dyDescent="0.35">
      <c r="B12" s="70"/>
      <c r="C12" s="71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1"/>
    </row>
    <row r="13" spans="2:16" x14ac:dyDescent="0.35">
      <c r="B13" s="8">
        <v>3</v>
      </c>
      <c r="C13" s="71"/>
      <c r="D13" s="72" t="s">
        <v>40</v>
      </c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</row>
    <row r="14" spans="2:16" x14ac:dyDescent="0.35">
      <c r="B14" s="70"/>
      <c r="C14" s="71"/>
      <c r="D14" s="71" t="s">
        <v>41</v>
      </c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2:16" ht="15.5" x14ac:dyDescent="0.35">
      <c r="B15" s="70"/>
      <c r="C15" s="71"/>
      <c r="D15" s="73" t="s">
        <v>35</v>
      </c>
      <c r="E15" s="71" t="s">
        <v>42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</row>
    <row r="16" spans="2:16" ht="15.5" x14ac:dyDescent="0.35">
      <c r="B16" s="70"/>
      <c r="C16" s="75"/>
      <c r="D16" s="73" t="s">
        <v>35</v>
      </c>
      <c r="E16" s="71" t="s">
        <v>43</v>
      </c>
      <c r="F16" s="71"/>
      <c r="G16" s="71"/>
      <c r="H16" s="71"/>
      <c r="I16" s="71"/>
      <c r="J16" s="71"/>
      <c r="K16" s="71"/>
      <c r="L16" s="71"/>
      <c r="M16" s="71"/>
      <c r="N16" s="71"/>
      <c r="O16" s="71"/>
    </row>
    <row r="17" spans="2:15" x14ac:dyDescent="0.35">
      <c r="B17" s="70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</row>
    <row r="18" spans="2:15" x14ac:dyDescent="0.35">
      <c r="B18" s="8">
        <v>4</v>
      </c>
      <c r="C18" s="71"/>
      <c r="D18" s="72" t="s">
        <v>44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x14ac:dyDescent="0.35">
      <c r="B19" s="70"/>
      <c r="C19" s="71"/>
      <c r="D19" s="71" t="s">
        <v>45</v>
      </c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2:15" x14ac:dyDescent="0.35">
      <c r="B20" s="70"/>
      <c r="C20" s="71"/>
      <c r="D20" s="71" t="s">
        <v>46</v>
      </c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</row>
    <row r="21" spans="2:15" x14ac:dyDescent="0.35">
      <c r="B21" s="70"/>
      <c r="C21" s="71"/>
      <c r="D21" s="71" t="s">
        <v>47</v>
      </c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2:15" x14ac:dyDescent="0.35">
      <c r="B22" s="70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</row>
    <row r="23" spans="2:15" x14ac:dyDescent="0.35">
      <c r="B23" s="8">
        <v>5</v>
      </c>
      <c r="C23" s="71"/>
      <c r="D23" s="72" t="s">
        <v>48</v>
      </c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</row>
    <row r="24" spans="2:15" x14ac:dyDescent="0.35">
      <c r="B24" s="70"/>
      <c r="C24" s="71"/>
      <c r="D24" s="71" t="s">
        <v>49</v>
      </c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</row>
    <row r="25" spans="2:15" x14ac:dyDescent="0.35"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  <row r="26" spans="2:15" x14ac:dyDescent="0.35">
      <c r="B26" s="8">
        <v>6</v>
      </c>
      <c r="C26" s="71"/>
      <c r="D26" s="72" t="s">
        <v>50</v>
      </c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2:15" ht="15.5" x14ac:dyDescent="0.35">
      <c r="B27" s="70"/>
      <c r="C27" s="71"/>
      <c r="D27" s="73" t="s">
        <v>35</v>
      </c>
      <c r="E27" s="71" t="s">
        <v>51</v>
      </c>
      <c r="F27" s="71"/>
      <c r="G27" s="71"/>
      <c r="H27" s="71"/>
      <c r="I27" s="71"/>
      <c r="J27" s="71"/>
      <c r="K27" s="71"/>
      <c r="L27" s="71"/>
      <c r="M27" s="71"/>
      <c r="N27" s="71"/>
      <c r="O27" s="71"/>
    </row>
    <row r="28" spans="2:15" ht="15.5" x14ac:dyDescent="0.35">
      <c r="B28" s="70"/>
      <c r="C28" s="71"/>
      <c r="D28" s="73" t="s">
        <v>35</v>
      </c>
      <c r="E28" s="71" t="s">
        <v>7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2:15" ht="15.5" x14ac:dyDescent="0.35">
      <c r="B29" s="70"/>
      <c r="C29" s="71"/>
      <c r="D29" s="73" t="s">
        <v>35</v>
      </c>
      <c r="E29" s="71" t="s">
        <v>52</v>
      </c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2:15" ht="15.5" x14ac:dyDescent="0.35">
      <c r="B30" s="70"/>
      <c r="C30" s="71"/>
      <c r="D30" s="73" t="s">
        <v>35</v>
      </c>
      <c r="E30" s="71" t="s">
        <v>53</v>
      </c>
      <c r="F30" s="71"/>
      <c r="G30" s="71"/>
      <c r="H30" s="71"/>
      <c r="I30" s="71"/>
      <c r="J30" s="71"/>
      <c r="K30" s="71"/>
      <c r="L30" s="71"/>
      <c r="M30" s="71"/>
      <c r="N30" s="71"/>
      <c r="O30" s="71"/>
    </row>
  </sheetData>
  <mergeCells count="2">
    <mergeCell ref="D10:N11"/>
    <mergeCell ref="D2:I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0B95-39DB-43A5-903B-1978FE8B1289}">
  <dimension ref="B1:AE36"/>
  <sheetViews>
    <sheetView topLeftCell="A9" workbookViewId="0">
      <selection activeCell="K27" sqref="K27"/>
    </sheetView>
  </sheetViews>
  <sheetFormatPr baseColWidth="10" defaultColWidth="11.453125" defaultRowHeight="11.5" x14ac:dyDescent="0.3"/>
  <cols>
    <col min="1" max="1" width="4.81640625" style="13" customWidth="1"/>
    <col min="2" max="2" width="12.453125" style="13" bestFit="1" customWidth="1"/>
    <col min="3" max="3" width="11.81640625" style="13" bestFit="1" customWidth="1"/>
    <col min="4" max="4" width="5.1796875" style="13" bestFit="1" customWidth="1"/>
    <col min="5" max="5" width="6.1796875" style="13" customWidth="1"/>
    <col min="6" max="6" width="10.54296875" style="13" bestFit="1" customWidth="1"/>
    <col min="7" max="7" width="13.54296875" style="13" bestFit="1" customWidth="1"/>
    <col min="8" max="8" width="7.26953125" style="13" bestFit="1" customWidth="1"/>
    <col min="9" max="9" width="7.1796875" style="13" bestFit="1" customWidth="1"/>
    <col min="10" max="10" width="9.81640625" style="13" bestFit="1" customWidth="1"/>
    <col min="11" max="11" width="10" style="13" bestFit="1" customWidth="1"/>
    <col min="12" max="13" width="7.1796875" style="13" bestFit="1" customWidth="1"/>
    <col min="14" max="14" width="10.1796875" style="13" customWidth="1"/>
    <col min="15" max="15" width="8.1796875" style="13" customWidth="1"/>
    <col min="16" max="16" width="12.7265625" style="13" bestFit="1" customWidth="1"/>
    <col min="17" max="17" width="12.1796875" style="13" bestFit="1" customWidth="1"/>
    <col min="18" max="18" width="5.54296875" style="13" bestFit="1" customWidth="1"/>
    <col min="19" max="16384" width="11.453125" style="13"/>
  </cols>
  <sheetData>
    <row r="1" spans="2:31" x14ac:dyDescent="0.3">
      <c r="B1" s="12" t="s">
        <v>54</v>
      </c>
      <c r="C1" s="13" t="s">
        <v>0</v>
      </c>
    </row>
    <row r="2" spans="2:31" x14ac:dyDescent="0.3">
      <c r="B2" s="14"/>
    </row>
    <row r="3" spans="2:31" x14ac:dyDescent="0.3">
      <c r="B3" s="85" t="s">
        <v>55</v>
      </c>
      <c r="C3" s="85"/>
      <c r="D3" s="85"/>
      <c r="F3" s="85" t="s">
        <v>56</v>
      </c>
      <c r="G3" s="85"/>
      <c r="H3" s="85"/>
      <c r="J3" s="85" t="s">
        <v>57</v>
      </c>
      <c r="K3" s="85"/>
      <c r="L3" s="85"/>
      <c r="P3" s="85" t="s">
        <v>58</v>
      </c>
      <c r="Q3" s="85"/>
      <c r="R3" s="85"/>
    </row>
    <row r="4" spans="2:31" ht="12" thickBot="1" x14ac:dyDescent="0.35"/>
    <row r="5" spans="2:31" x14ac:dyDescent="0.3">
      <c r="B5" s="91" t="s">
        <v>59</v>
      </c>
      <c r="C5" s="91"/>
      <c r="D5" s="15" t="s">
        <v>60</v>
      </c>
      <c r="F5" s="88" t="s">
        <v>59</v>
      </c>
      <c r="G5" s="89"/>
      <c r="H5" s="16" t="s">
        <v>60</v>
      </c>
      <c r="J5" s="88" t="s">
        <v>59</v>
      </c>
      <c r="K5" s="89"/>
      <c r="L5" s="16" t="s">
        <v>60</v>
      </c>
      <c r="P5" s="92" t="s">
        <v>59</v>
      </c>
      <c r="Q5" s="93"/>
      <c r="R5" s="17" t="s">
        <v>60</v>
      </c>
    </row>
    <row r="6" spans="2:31" x14ac:dyDescent="0.3">
      <c r="B6" s="18">
        <v>0</v>
      </c>
      <c r="C6" s="18">
        <v>19999999</v>
      </c>
      <c r="D6" s="19">
        <v>0.01</v>
      </c>
      <c r="F6" s="20">
        <v>0</v>
      </c>
      <c r="G6" s="21">
        <v>4999999</v>
      </c>
      <c r="H6" s="22">
        <v>4.4999999999999997E-3</v>
      </c>
      <c r="J6" s="20">
        <v>0</v>
      </c>
      <c r="K6" s="21">
        <v>49999999</v>
      </c>
      <c r="L6" s="22">
        <v>1E-4</v>
      </c>
      <c r="P6" s="20">
        <v>0</v>
      </c>
      <c r="Q6" s="32">
        <v>999999</v>
      </c>
      <c r="R6" s="19">
        <v>1E-3</v>
      </c>
      <c r="T6" s="36"/>
      <c r="U6" s="36"/>
      <c r="V6" s="36"/>
      <c r="W6" s="36"/>
    </row>
    <row r="7" spans="2:31" ht="12" thickBot="1" x14ac:dyDescent="0.35">
      <c r="B7" s="18">
        <v>20000000</v>
      </c>
      <c r="C7" s="18">
        <v>49999999</v>
      </c>
      <c r="D7" s="19">
        <v>0.01</v>
      </c>
      <c r="F7" s="24">
        <v>5000000</v>
      </c>
      <c r="G7" s="25"/>
      <c r="H7" s="26">
        <v>7.0000000000000001E-3</v>
      </c>
      <c r="J7" s="24">
        <v>50000000</v>
      </c>
      <c r="K7" s="25"/>
      <c r="L7" s="26">
        <v>1E-3</v>
      </c>
      <c r="P7" s="20">
        <v>1000000</v>
      </c>
      <c r="Q7" s="32">
        <v>4999999</v>
      </c>
      <c r="R7" s="19">
        <v>0.04</v>
      </c>
      <c r="T7" s="36"/>
      <c r="U7" s="36"/>
      <c r="V7" s="36"/>
      <c r="W7" s="36"/>
    </row>
    <row r="8" spans="2:31" x14ac:dyDescent="0.3">
      <c r="B8" s="18">
        <v>50000000</v>
      </c>
      <c r="C8" s="18">
        <v>99999999</v>
      </c>
      <c r="D8" s="19">
        <v>0.01</v>
      </c>
      <c r="P8" s="20">
        <v>5000000</v>
      </c>
      <c r="Q8" s="32">
        <v>49999999</v>
      </c>
      <c r="R8" s="19">
        <v>4.4999999999999998E-2</v>
      </c>
      <c r="T8" s="36"/>
      <c r="U8" s="36"/>
      <c r="V8" s="36"/>
      <c r="W8" s="36"/>
    </row>
    <row r="9" spans="2:31" x14ac:dyDescent="0.3">
      <c r="B9" s="18">
        <v>100000000</v>
      </c>
      <c r="C9" s="18"/>
      <c r="D9" s="19">
        <v>0.01</v>
      </c>
      <c r="P9" s="20">
        <v>50000000</v>
      </c>
      <c r="Q9" s="32">
        <v>99999999</v>
      </c>
      <c r="R9" s="19">
        <v>0.05</v>
      </c>
      <c r="T9" s="36"/>
      <c r="U9" s="36"/>
      <c r="V9" s="36"/>
      <c r="W9" s="36"/>
    </row>
    <row r="10" spans="2:31" x14ac:dyDescent="0.3">
      <c r="P10" s="20">
        <v>100000000</v>
      </c>
      <c r="Q10" s="32">
        <v>499999999</v>
      </c>
      <c r="R10" s="19">
        <v>0.06</v>
      </c>
      <c r="T10" s="36"/>
      <c r="U10" s="36"/>
      <c r="V10" s="36"/>
      <c r="W10" s="36"/>
    </row>
    <row r="11" spans="2:31" x14ac:dyDescent="0.3">
      <c r="B11" s="85" t="s">
        <v>61</v>
      </c>
      <c r="C11" s="85"/>
      <c r="D11" s="85"/>
      <c r="F11" s="85" t="s">
        <v>7</v>
      </c>
      <c r="G11" s="85"/>
      <c r="H11" s="85"/>
      <c r="I11" s="85"/>
      <c r="J11" s="85"/>
      <c r="K11" s="85"/>
      <c r="L11" s="85"/>
      <c r="M11" s="85"/>
      <c r="P11" s="20">
        <v>500000000</v>
      </c>
      <c r="Q11" s="32">
        <v>1999999999</v>
      </c>
      <c r="R11" s="19">
        <v>6.5000000000000002E-2</v>
      </c>
      <c r="T11" s="36"/>
      <c r="U11" s="36"/>
      <c r="V11" s="36"/>
      <c r="W11" s="36"/>
    </row>
    <row r="12" spans="2:31" ht="12" thickBot="1" x14ac:dyDescent="0.35">
      <c r="P12" s="20">
        <v>2000000000</v>
      </c>
      <c r="Q12" s="32">
        <v>4999999999</v>
      </c>
      <c r="R12" s="19">
        <v>6.7500000000000004E-2</v>
      </c>
      <c r="T12" s="36"/>
      <c r="U12" s="36"/>
      <c r="V12" s="36"/>
      <c r="W12" s="36"/>
    </row>
    <row r="13" spans="2:31" ht="14.5" x14ac:dyDescent="0.3">
      <c r="B13" s="88" t="s">
        <v>59</v>
      </c>
      <c r="C13" s="89"/>
      <c r="D13" s="16" t="s">
        <v>60</v>
      </c>
      <c r="F13" s="83" t="s">
        <v>59</v>
      </c>
      <c r="G13" s="90"/>
      <c r="H13" s="27">
        <v>90</v>
      </c>
      <c r="I13" s="28">
        <v>120</v>
      </c>
      <c r="J13" s="28">
        <v>180</v>
      </c>
      <c r="K13" s="28">
        <v>270</v>
      </c>
      <c r="L13" s="28">
        <v>360</v>
      </c>
      <c r="M13" s="29">
        <v>540</v>
      </c>
      <c r="P13" s="20">
        <v>5000000000</v>
      </c>
      <c r="Q13" s="32">
        <v>9999999999</v>
      </c>
      <c r="R13" s="19">
        <v>7.7499999999999999E-2</v>
      </c>
      <c r="T13" s="67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</row>
    <row r="14" spans="2:31" ht="15" thickBot="1" x14ac:dyDescent="0.35">
      <c r="B14" s="20">
        <v>1</v>
      </c>
      <c r="C14" s="21">
        <v>49999999</v>
      </c>
      <c r="D14" s="22">
        <v>0</v>
      </c>
      <c r="F14" s="18">
        <v>1000000</v>
      </c>
      <c r="G14" s="18">
        <v>4999999</v>
      </c>
      <c r="H14" s="36">
        <v>8.7499999999999994E-2</v>
      </c>
      <c r="I14" s="36">
        <v>8.7499999999999994E-2</v>
      </c>
      <c r="J14" s="36">
        <v>8.6999999999999994E-2</v>
      </c>
      <c r="K14" s="36">
        <v>8.3500000000000005E-2</v>
      </c>
      <c r="L14" s="36">
        <v>8.5500000000000007E-2</v>
      </c>
      <c r="M14" s="36">
        <v>8.5999999999999993E-2</v>
      </c>
      <c r="P14" s="24">
        <v>10000000000</v>
      </c>
      <c r="Q14" s="37"/>
      <c r="R14" s="23">
        <v>0.08</v>
      </c>
      <c r="T14" s="67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</row>
    <row r="15" spans="2:31" ht="15" thickBot="1" x14ac:dyDescent="0.35">
      <c r="B15" s="24">
        <v>50000000</v>
      </c>
      <c r="C15" s="25"/>
      <c r="D15" s="26">
        <v>0</v>
      </c>
      <c r="F15" s="18">
        <v>5000000</v>
      </c>
      <c r="G15" s="18">
        <v>49999999</v>
      </c>
      <c r="H15" s="36">
        <v>8.7499999999999994E-2</v>
      </c>
      <c r="I15" s="36">
        <v>8.7499999999999994E-2</v>
      </c>
      <c r="J15" s="36">
        <v>8.6999999999999994E-2</v>
      </c>
      <c r="K15" s="36">
        <v>8.5000000000000006E-2</v>
      </c>
      <c r="L15" s="36">
        <v>8.5500000000000007E-2</v>
      </c>
      <c r="M15" s="36">
        <v>8.5999999999999993E-2</v>
      </c>
      <c r="P15" s="85" t="s">
        <v>55</v>
      </c>
      <c r="Q15" s="85"/>
      <c r="R15" s="85"/>
      <c r="T15" s="67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</row>
    <row r="16" spans="2:31" ht="15" thickBot="1" x14ac:dyDescent="0.35">
      <c r="F16" s="18">
        <v>50000000</v>
      </c>
      <c r="G16" s="18">
        <v>99999999</v>
      </c>
      <c r="H16" s="36">
        <v>8.7499999999999994E-2</v>
      </c>
      <c r="I16" s="36">
        <v>8.7499999999999994E-2</v>
      </c>
      <c r="J16" s="36">
        <v>8.6999999999999994E-2</v>
      </c>
      <c r="K16" s="36">
        <v>8.5000000000000006E-2</v>
      </c>
      <c r="L16" s="36">
        <v>8.5999999999999993E-2</v>
      </c>
      <c r="M16" s="36">
        <v>8.6499999999999994E-2</v>
      </c>
      <c r="T16" s="67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</row>
    <row r="17" spans="2:31" ht="11.25" customHeight="1" x14ac:dyDescent="0.3">
      <c r="F17" s="18">
        <v>100000000</v>
      </c>
      <c r="G17" s="18">
        <v>499999999</v>
      </c>
      <c r="H17" s="36">
        <v>8.8499999999999995E-2</v>
      </c>
      <c r="I17" s="36">
        <v>8.8499999999999995E-2</v>
      </c>
      <c r="J17" s="36">
        <v>8.7999999999999995E-2</v>
      </c>
      <c r="K17" s="36">
        <v>8.5000000000000006E-2</v>
      </c>
      <c r="L17" s="36">
        <v>8.6999999999999994E-2</v>
      </c>
      <c r="M17" s="36">
        <v>8.6999999999999994E-2</v>
      </c>
      <c r="P17" s="86" t="s">
        <v>59</v>
      </c>
      <c r="Q17" s="87"/>
      <c r="R17" s="16" t="s">
        <v>60</v>
      </c>
      <c r="T17" s="67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</row>
    <row r="18" spans="2:31" ht="12" thickBot="1" x14ac:dyDescent="0.35">
      <c r="B18" s="85" t="s">
        <v>62</v>
      </c>
      <c r="C18" s="85"/>
      <c r="D18" s="85"/>
      <c r="F18" s="18">
        <v>500000000</v>
      </c>
      <c r="G18" s="18">
        <v>999999999999</v>
      </c>
      <c r="H18" s="36">
        <v>8.9499999999999996E-2</v>
      </c>
      <c r="I18" s="36">
        <v>8.9499999999999996E-2</v>
      </c>
      <c r="J18" s="36">
        <v>8.8999999999999996E-2</v>
      </c>
      <c r="K18" s="36">
        <v>8.5000000000000006E-2</v>
      </c>
      <c r="L18" s="36">
        <v>8.7499999999999994E-2</v>
      </c>
      <c r="M18" s="36">
        <v>8.7499999999999994E-2</v>
      </c>
      <c r="P18" s="20">
        <v>0</v>
      </c>
      <c r="Q18" s="21">
        <v>19999999</v>
      </c>
      <c r="R18" s="22">
        <f>+D6</f>
        <v>0.01</v>
      </c>
    </row>
    <row r="19" spans="2:31" ht="15" customHeight="1" x14ac:dyDescent="0.3">
      <c r="B19" s="86" t="s">
        <v>59</v>
      </c>
      <c r="C19" s="87"/>
      <c r="D19" s="16" t="s">
        <v>60</v>
      </c>
      <c r="H19" s="30">
        <v>3</v>
      </c>
      <c r="I19" s="30">
        <v>4</v>
      </c>
      <c r="J19" s="30">
        <v>5</v>
      </c>
      <c r="K19" s="30">
        <v>6</v>
      </c>
      <c r="L19" s="30">
        <v>7</v>
      </c>
      <c r="M19" s="30">
        <v>8</v>
      </c>
      <c r="P19" s="20">
        <v>20000000</v>
      </c>
      <c r="Q19" s="21">
        <v>49999999</v>
      </c>
      <c r="R19" s="22">
        <f t="shared" ref="R19:R21" si="0">+D7</f>
        <v>0.01</v>
      </c>
    </row>
    <row r="20" spans="2:31" x14ac:dyDescent="0.3">
      <c r="B20" s="20">
        <v>0</v>
      </c>
      <c r="C20" s="32">
        <v>2999999</v>
      </c>
      <c r="D20" s="19">
        <v>1E-3</v>
      </c>
      <c r="H20" s="31"/>
      <c r="I20" s="31"/>
      <c r="J20" s="31"/>
      <c r="K20" s="31"/>
      <c r="L20" s="31"/>
      <c r="M20" s="31"/>
      <c r="P20" s="20">
        <v>50000000</v>
      </c>
      <c r="Q20" s="21">
        <v>99999999</v>
      </c>
      <c r="R20" s="22">
        <f t="shared" si="0"/>
        <v>0.01</v>
      </c>
    </row>
    <row r="21" spans="2:31" ht="12" thickBot="1" x14ac:dyDescent="0.35">
      <c r="B21" s="20">
        <v>3000000</v>
      </c>
      <c r="C21" s="32">
        <v>4999999</v>
      </c>
      <c r="D21" s="19">
        <v>0.04</v>
      </c>
      <c r="F21" s="85" t="s">
        <v>63</v>
      </c>
      <c r="G21" s="85"/>
      <c r="H21" s="85"/>
      <c r="I21" s="85"/>
      <c r="J21" s="85"/>
      <c r="K21" s="85"/>
      <c r="L21" s="85"/>
      <c r="M21" s="85"/>
      <c r="N21" s="85"/>
      <c r="P21" s="33">
        <v>100000000</v>
      </c>
      <c r="Q21" s="34"/>
      <c r="R21" s="22">
        <f t="shared" si="0"/>
        <v>0.01</v>
      </c>
    </row>
    <row r="22" spans="2:31" ht="12" thickBot="1" x14ac:dyDescent="0.35">
      <c r="B22" s="20">
        <v>5000000</v>
      </c>
      <c r="C22" s="32">
        <v>49999999</v>
      </c>
      <c r="D22" s="19">
        <v>4.4999999999999998E-2</v>
      </c>
    </row>
    <row r="23" spans="2:31" x14ac:dyDescent="0.3">
      <c r="B23" s="20">
        <v>50000000</v>
      </c>
      <c r="C23" s="32">
        <v>99999999</v>
      </c>
      <c r="D23" s="19">
        <v>0.05</v>
      </c>
      <c r="F23" s="83" t="s">
        <v>59</v>
      </c>
      <c r="G23" s="84"/>
      <c r="H23" s="28">
        <v>30</v>
      </c>
      <c r="I23" s="28">
        <v>60</v>
      </c>
      <c r="J23" s="28">
        <v>90</v>
      </c>
      <c r="K23" s="28">
        <v>120</v>
      </c>
      <c r="L23" s="28">
        <v>180</v>
      </c>
      <c r="M23" s="28">
        <v>360</v>
      </c>
      <c r="N23" s="28">
        <v>540</v>
      </c>
    </row>
    <row r="24" spans="2:31" x14ac:dyDescent="0.3">
      <c r="B24" s="20">
        <v>100000000</v>
      </c>
      <c r="C24" s="32">
        <v>499999999</v>
      </c>
      <c r="D24" s="19">
        <v>0.06</v>
      </c>
      <c r="F24" s="20">
        <v>200000</v>
      </c>
      <c r="G24" s="18">
        <v>49999999</v>
      </c>
      <c r="H24" s="36">
        <v>8.2000000000000003E-2</v>
      </c>
      <c r="I24" s="36">
        <v>8.3000000000000004E-2</v>
      </c>
      <c r="J24" s="36">
        <v>8.9499999999999996E-2</v>
      </c>
      <c r="K24" s="36">
        <v>0.09</v>
      </c>
      <c r="L24" s="36">
        <v>9.0499999999999997E-2</v>
      </c>
      <c r="M24" s="36">
        <v>9.0499999999999997E-2</v>
      </c>
      <c r="N24" s="36">
        <v>9.1499999999999998E-2</v>
      </c>
      <c r="O24" s="35"/>
      <c r="P24" s="31">
        <v>98000000</v>
      </c>
      <c r="Q24" s="36">
        <f>IFERROR(VLOOKUP(P24,$F$24:$G$27,HLOOKUP(P25,$H$23:$M$28,6,TRUE),TRUE),0.01%)</f>
        <v>1E-4</v>
      </c>
    </row>
    <row r="25" spans="2:31" x14ac:dyDescent="0.3">
      <c r="B25" s="20">
        <v>500000000</v>
      </c>
      <c r="C25" s="32">
        <v>1999999999</v>
      </c>
      <c r="D25" s="19">
        <v>6.5000000000000002E-2</v>
      </c>
      <c r="F25" s="20">
        <v>50000000</v>
      </c>
      <c r="G25" s="18">
        <v>99999999</v>
      </c>
      <c r="H25" s="36">
        <v>8.2500000000000004E-2</v>
      </c>
      <c r="I25" s="36">
        <v>8.3500000000000005E-2</v>
      </c>
      <c r="J25" s="36">
        <v>9.2499999999999999E-2</v>
      </c>
      <c r="K25" s="36">
        <v>9.2999999999999999E-2</v>
      </c>
      <c r="L25" s="36">
        <v>9.35E-2</v>
      </c>
      <c r="M25" s="36">
        <v>9.0999999999999998E-2</v>
      </c>
      <c r="N25" s="36">
        <v>9.1999999999999998E-2</v>
      </c>
      <c r="O25" s="35"/>
      <c r="P25" s="31">
        <v>360</v>
      </c>
    </row>
    <row r="26" spans="2:31" x14ac:dyDescent="0.3">
      <c r="B26" s="20">
        <v>2000000000</v>
      </c>
      <c r="C26" s="32">
        <v>4999999999</v>
      </c>
      <c r="D26" s="19">
        <v>6.7500000000000004E-2</v>
      </c>
      <c r="F26" s="20">
        <v>100000000</v>
      </c>
      <c r="G26" s="18">
        <v>499999999</v>
      </c>
      <c r="H26" s="36">
        <v>8.3000000000000004E-2</v>
      </c>
      <c r="I26" s="36">
        <v>8.4000000000000005E-2</v>
      </c>
      <c r="J26" s="36">
        <v>9.2499999999999999E-2</v>
      </c>
      <c r="K26" s="36">
        <v>9.2999999999999999E-2</v>
      </c>
      <c r="L26" s="36">
        <v>9.35E-2</v>
      </c>
      <c r="M26" s="36">
        <v>9.0999999999999998E-2</v>
      </c>
      <c r="N26" s="36">
        <v>9.1999999999999998E-2</v>
      </c>
      <c r="O26" s="35"/>
    </row>
    <row r="27" spans="2:31" ht="12" thickBot="1" x14ac:dyDescent="0.35">
      <c r="B27" s="20">
        <v>5000000000</v>
      </c>
      <c r="C27" s="32">
        <v>9999999999</v>
      </c>
      <c r="D27" s="19">
        <v>7.7499999999999999E-2</v>
      </c>
      <c r="F27" s="24">
        <v>500000000</v>
      </c>
      <c r="G27" s="18">
        <v>999999999999</v>
      </c>
      <c r="H27" s="36">
        <v>8.3500000000000005E-2</v>
      </c>
      <c r="I27" s="36">
        <v>8.5000000000000006E-2</v>
      </c>
      <c r="J27" s="36">
        <v>9.2499999999999999E-2</v>
      </c>
      <c r="K27" s="36">
        <v>9.2999999999999999E-2</v>
      </c>
      <c r="L27" s="36">
        <v>9.35E-2</v>
      </c>
      <c r="M27" s="36">
        <v>9.0999999999999998E-2</v>
      </c>
      <c r="N27" s="36">
        <v>9.1999999999999998E-2</v>
      </c>
      <c r="O27" s="35"/>
    </row>
    <row r="28" spans="2:31" ht="12" thickBot="1" x14ac:dyDescent="0.35">
      <c r="B28" s="24">
        <v>10000000000</v>
      </c>
      <c r="C28" s="37"/>
      <c r="D28" s="23">
        <v>0.08</v>
      </c>
      <c r="F28" s="14"/>
      <c r="G28" s="14"/>
      <c r="H28" s="38">
        <v>3</v>
      </c>
      <c r="I28" s="38">
        <v>4</v>
      </c>
      <c r="J28" s="38">
        <v>5</v>
      </c>
      <c r="K28" s="38">
        <v>6</v>
      </c>
      <c r="L28" s="38">
        <v>7</v>
      </c>
      <c r="M28" s="38">
        <v>8</v>
      </c>
      <c r="N28" s="38">
        <v>9</v>
      </c>
    </row>
    <row r="30" spans="2:31" x14ac:dyDescent="0.3"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31" x14ac:dyDescent="0.3"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31" x14ac:dyDescent="0.3">
      <c r="H32" s="36"/>
      <c r="I32" s="36"/>
      <c r="J32" s="36"/>
      <c r="K32" s="36"/>
      <c r="L32" s="36"/>
      <c r="N32" s="36"/>
      <c r="O32" s="36"/>
      <c r="P32" s="36"/>
      <c r="Q32" s="36"/>
      <c r="R32" s="36"/>
      <c r="S32" s="36"/>
    </row>
    <row r="33" spans="8:14" x14ac:dyDescent="0.3">
      <c r="H33" s="36"/>
      <c r="I33" s="36"/>
      <c r="J33" s="36"/>
      <c r="K33" s="36"/>
      <c r="L33" s="36"/>
    </row>
    <row r="34" spans="8:14" x14ac:dyDescent="0.3">
      <c r="H34" s="36"/>
      <c r="I34" s="36"/>
      <c r="J34" s="36"/>
      <c r="K34" s="36"/>
      <c r="L34" s="36"/>
    </row>
    <row r="35" spans="8:14" x14ac:dyDescent="0.3">
      <c r="H35" s="36"/>
      <c r="I35" s="36"/>
      <c r="J35" s="36"/>
      <c r="K35" s="36"/>
      <c r="L35" s="36"/>
      <c r="M35" s="36"/>
      <c r="N35" s="36"/>
    </row>
    <row r="36" spans="8:14" x14ac:dyDescent="0.3">
      <c r="H36" s="36"/>
      <c r="I36" s="36"/>
      <c r="J36" s="36"/>
      <c r="K36" s="36"/>
      <c r="L36" s="36"/>
      <c r="M36" s="36"/>
      <c r="N36" s="36"/>
    </row>
  </sheetData>
  <mergeCells count="18">
    <mergeCell ref="B3:D3"/>
    <mergeCell ref="F3:H3"/>
    <mergeCell ref="J3:L3"/>
    <mergeCell ref="P3:R3"/>
    <mergeCell ref="B5:C5"/>
    <mergeCell ref="F5:G5"/>
    <mergeCell ref="J5:K5"/>
    <mergeCell ref="P5:Q5"/>
    <mergeCell ref="F23:G23"/>
    <mergeCell ref="F21:N21"/>
    <mergeCell ref="P17:Q17"/>
    <mergeCell ref="B19:C19"/>
    <mergeCell ref="B11:D11"/>
    <mergeCell ref="F11:M11"/>
    <mergeCell ref="B13:C13"/>
    <mergeCell ref="F13:G13"/>
    <mergeCell ref="P15:R15"/>
    <mergeCell ref="B18:D18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9D0E3-6D27-491A-A69A-FF9266C926C5}">
  <dimension ref="B2:C13"/>
  <sheetViews>
    <sheetView workbookViewId="0">
      <selection activeCell="C13" sqref="C13"/>
    </sheetView>
  </sheetViews>
  <sheetFormatPr baseColWidth="10" defaultColWidth="11.453125" defaultRowHeight="15" x14ac:dyDescent="0.35"/>
  <cols>
    <col min="1" max="1" width="5.26953125" style="9" customWidth="1"/>
    <col min="2" max="16384" width="11.453125" style="9"/>
  </cols>
  <sheetData>
    <row r="2" spans="2:3" ht="19" x14ac:dyDescent="0.45">
      <c r="C2" s="6" t="s">
        <v>64</v>
      </c>
    </row>
    <row r="4" spans="2:3" x14ac:dyDescent="0.35">
      <c r="B4" s="11" t="s">
        <v>35</v>
      </c>
      <c r="C4" s="9" t="s">
        <v>55</v>
      </c>
    </row>
    <row r="5" spans="2:3" x14ac:dyDescent="0.35">
      <c r="B5" s="11" t="s">
        <v>35</v>
      </c>
      <c r="C5" s="9" t="s">
        <v>56</v>
      </c>
    </row>
    <row r="6" spans="2:3" x14ac:dyDescent="0.35">
      <c r="B6" s="11" t="s">
        <v>35</v>
      </c>
      <c r="C6" s="9" t="s">
        <v>57</v>
      </c>
    </row>
    <row r="7" spans="2:3" x14ac:dyDescent="0.35">
      <c r="B7" s="11" t="s">
        <v>35</v>
      </c>
      <c r="C7" s="9" t="s">
        <v>65</v>
      </c>
    </row>
    <row r="8" spans="2:3" x14ac:dyDescent="0.35">
      <c r="B8" s="11" t="s">
        <v>35</v>
      </c>
      <c r="C8" s="9" t="s">
        <v>66</v>
      </c>
    </row>
    <row r="9" spans="2:3" x14ac:dyDescent="0.35">
      <c r="B9" s="11" t="s">
        <v>35</v>
      </c>
      <c r="C9" s="9" t="s">
        <v>67</v>
      </c>
    </row>
    <row r="10" spans="2:3" x14ac:dyDescent="0.35">
      <c r="B10" s="11" t="s">
        <v>35</v>
      </c>
      <c r="C10" s="9" t="s">
        <v>68</v>
      </c>
    </row>
    <row r="11" spans="2:3" x14ac:dyDescent="0.35">
      <c r="B11" s="11" t="s">
        <v>35</v>
      </c>
      <c r="C11" s="9" t="s">
        <v>7</v>
      </c>
    </row>
    <row r="12" spans="2:3" x14ac:dyDescent="0.35">
      <c r="B12" s="11" t="s">
        <v>35</v>
      </c>
      <c r="C12" s="9" t="s">
        <v>70</v>
      </c>
    </row>
    <row r="13" spans="2:3" x14ac:dyDescent="0.35">
      <c r="B13" s="11" t="s">
        <v>35</v>
      </c>
      <c r="C13" s="9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Portada</vt:lpstr>
      <vt:lpstr>Simulador</vt:lpstr>
      <vt:lpstr>Funcionamiento</vt:lpstr>
      <vt:lpstr>Conoce VTU</vt:lpstr>
      <vt:lpstr>Tasas</vt:lpstr>
      <vt:lpstr>Lista productos</vt:lpstr>
    </vt:vector>
  </TitlesOfParts>
  <Manager/>
  <Company>Banco Itaú Colombia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Erika Giovana Pinzon Agudelo</dc:creator>
  <cp:keywords/>
  <dc:description/>
  <cp:lastModifiedBy>Wilson Antonio Mayorquin Bejarano</cp:lastModifiedBy>
  <cp:revision/>
  <dcterms:created xsi:type="dcterms:W3CDTF">2023-03-22T01:45:45Z</dcterms:created>
  <dcterms:modified xsi:type="dcterms:W3CDTF">2026-02-09T22:02:41Z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{1463B8F9-0DE8-4C2A-88CC-265A011B818B}</vt:lpwstr>
  </property>
  <property fmtid="{D5CDD505-2E9C-101B-9397-08002B2CF9AE}" pid="3" name="DLPManualFileClassificationLastModifiedBy">
    <vt:lpwstr>ITAUCO\NEP01506</vt:lpwstr>
  </property>
  <property fmtid="{D5CDD505-2E9C-101B-9397-08002B2CF9AE}" pid="4" name="DLPManualFileClassificationLastModificationDate">
    <vt:lpwstr>1679450005</vt:lpwstr>
  </property>
  <property fmtid="{D5CDD505-2E9C-101B-9397-08002B2CF9AE}" pid="5" name="DLPManualFileClassificationVersion">
    <vt:lpwstr>11.10.0.29</vt:lpwstr>
  </property>
</Properties>
</file>